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10" windowHeight="9390" tabRatio="607" activeTab="0"/>
  </bookViews>
  <sheets>
    <sheet name="149" sheetId="1" r:id="rId1"/>
    <sheet name="159" sheetId="2" r:id="rId2"/>
    <sheet name="16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<sst xmlns="http://schemas.openxmlformats.org/spreadsheetml/2006/main" count="120" uniqueCount="86">
  <si>
    <t>Наименование школ</t>
  </si>
  <si>
    <t>согласно плана финансирования по 003 программе 015 подпрограмме</t>
  </si>
  <si>
    <t>Канц.товары  в т.ч мел</t>
  </si>
  <si>
    <t>мыломойка</t>
  </si>
  <si>
    <t>причины неосвоения</t>
  </si>
  <si>
    <t>Остаток (выделено ср-в - фактически освоено)</t>
  </si>
  <si>
    <t>Остаток с учетом годового плана до конца года</t>
  </si>
  <si>
    <t>Потребность на 1 месяц (сумма недостатка ден.средств если имеется)</t>
  </si>
  <si>
    <t>Гл.бухгалтер</t>
  </si>
  <si>
    <t>Банковские услуги 015 подпрограмма</t>
  </si>
  <si>
    <t>Спецмашин</t>
  </si>
  <si>
    <t>Услуги по дератизации (1700 кв.м 1 раз в квартал) и дезинфекции помещений (500 кв.м. 2 раза в год)</t>
  </si>
  <si>
    <t>Опрессовка и промывка теплоузлов и внутренней системы отопления</t>
  </si>
  <si>
    <t>тех. Обслуживание пожарной сигнализации</t>
  </si>
  <si>
    <t>тех. Обслуживание АСПС на пульт ДЧС</t>
  </si>
  <si>
    <t>ГУ «Средняя общеобразовательная школа № 15 города Павлодара»</t>
  </si>
  <si>
    <t>Наименование расходов</t>
  </si>
  <si>
    <t>фактическое освоение с начала года</t>
  </si>
  <si>
    <t>количество малообеспеченных детей</t>
  </si>
  <si>
    <t>количество детей  сирот</t>
  </si>
  <si>
    <t>среднемесячная сумма</t>
  </si>
  <si>
    <t>расход на 1 ребенка до конца года</t>
  </si>
  <si>
    <t>расход на 1 ребенка на год</t>
  </si>
  <si>
    <t>дебет</t>
  </si>
  <si>
    <t>кредит</t>
  </si>
  <si>
    <t>Неосвоено</t>
  </si>
  <si>
    <t>СОШ № 15</t>
  </si>
  <si>
    <t>питание</t>
  </si>
  <si>
    <t xml:space="preserve">летний лагерь </t>
  </si>
  <si>
    <t>х</t>
  </si>
  <si>
    <t>канц.товары</t>
  </si>
  <si>
    <t>итого</t>
  </si>
  <si>
    <t>исп. Каримова Б.А. тел. 20-93-35</t>
  </si>
  <si>
    <t>ГУ "Средняя общеобразовательная школа № 15 города Павлодара"</t>
  </si>
  <si>
    <t>обслуживание веб сайта</t>
  </si>
  <si>
    <t>техническое обслуживание  системы видеонаблюдения</t>
  </si>
  <si>
    <t>мед. осмотр сотрудников</t>
  </si>
  <si>
    <t>заправка катриджей</t>
  </si>
  <si>
    <t xml:space="preserve">услуги по контенту </t>
  </si>
  <si>
    <t>ГУ СОШ №15</t>
  </si>
  <si>
    <t xml:space="preserve">семинары для работников </t>
  </si>
  <si>
    <t xml:space="preserve"> Директор</t>
  </si>
  <si>
    <t>Шакенова Н.Ж.</t>
  </si>
  <si>
    <t>Директор</t>
  </si>
  <si>
    <t>Демеркуризация ртутьсодержащих ламп</t>
  </si>
  <si>
    <t>Услуги по Онлайн-урокам</t>
  </si>
  <si>
    <t>известь гашеная</t>
  </si>
  <si>
    <t>перчатки резиновые, технические</t>
  </si>
  <si>
    <t>тех. обслуживание тарификации начисления ЗП</t>
  </si>
  <si>
    <t>Услуги по аудиту санитарно-эпидемического надзора</t>
  </si>
  <si>
    <t>хозяйственные тоары</t>
  </si>
  <si>
    <t>одежда и обувь</t>
  </si>
  <si>
    <t>Услуги по аттестации рабочих мест по условиям труда</t>
  </si>
  <si>
    <t>товары для текущего ремонта школы</t>
  </si>
  <si>
    <t>причина неосвоения</t>
  </si>
  <si>
    <t>услуги по текущему ремонту системы отопления</t>
  </si>
  <si>
    <t>Каримова Б.А.</t>
  </si>
  <si>
    <t>подписка на газеты и журналы</t>
  </si>
  <si>
    <t>дезинфицирующие средства</t>
  </si>
  <si>
    <t>табеля успеваемости</t>
  </si>
  <si>
    <t>средство для мытья стекол</t>
  </si>
  <si>
    <t>План финансирования на 2019 г.</t>
  </si>
  <si>
    <t xml:space="preserve">подписка на 1С </t>
  </si>
  <si>
    <t>услуги по проведению аудита по ЧС</t>
  </si>
  <si>
    <t>услуги по размещению объявления в газете</t>
  </si>
  <si>
    <t>услуги по установке дополнительно 15 камер видеонаблюдения</t>
  </si>
  <si>
    <t xml:space="preserve">Выделено средств на 2019 год </t>
  </si>
  <si>
    <t>План финансирования на 2019 г       003</t>
  </si>
  <si>
    <t>тыс. тенге</t>
  </si>
  <si>
    <t>услуги облачной бухгалтерии</t>
  </si>
  <si>
    <t>текущий ремонту сан узлов</t>
  </si>
  <si>
    <t>услуги по замене труб теплоснабжения</t>
  </si>
  <si>
    <t>услуги по изготовлению государственных символик</t>
  </si>
  <si>
    <t>Выделено средств согласно плана на 6 месяцев</t>
  </si>
  <si>
    <t>Фактически освоено средств за 6 месяцев 2019 года</t>
  </si>
  <si>
    <t xml:space="preserve">остаток средств от плана по платежам  на 30.06.19 по 4-20 </t>
  </si>
  <si>
    <t>Информация по освоению по 149 специфике  за июль  месяц 2019 г.</t>
  </si>
  <si>
    <t>Информация по освоению по 159 специфике за июль месяц 2019 г.</t>
  </si>
  <si>
    <t>Выделено средств согласно плана на 7 месяцев  2019 г.</t>
  </si>
  <si>
    <t>Фактически освоено средств за 7 месяцев  2019 года</t>
  </si>
  <si>
    <t>огнезащитная обработка пожарных лестниц</t>
  </si>
  <si>
    <t>Информация по освоению денежных средств за  июль  2019  г. по 163 специфике</t>
  </si>
  <si>
    <t>Сальдо на 01.07.19</t>
  </si>
  <si>
    <t>Выделено по плану на 7 месяцев 2019 года</t>
  </si>
  <si>
    <t>планируемое исполнение  в августе</t>
  </si>
  <si>
    <t>остаток на 30.07.2019 г. с учетом годового финансирования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</si>
</sst>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2"/>
    </font>
    <font>
      <b/>
      <sz val="10"/>
      <name val="Times New Roman"/>
      <family val="1"/>
    </font>
    <font>
      <b/>
      <sz val="10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sz val="11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 Cyr"/>
      <family val="2"/>
    </font>
    <font>
      <sz val="12"/>
      <name val="Arial Cyr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wrapText="1"/>
    </xf>
    <xf numFmtId="2" fontId="3" fillId="0" borderId="12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wrapText="1"/>
    </xf>
    <xf numFmtId="2" fontId="4" fillId="33" borderId="10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164" fontId="4" fillId="33" borderId="0" xfId="0" applyNumberFormat="1" applyFont="1" applyFill="1" applyBorder="1" applyAlignment="1">
      <alignment horizontal="center"/>
    </xf>
    <xf numFmtId="164" fontId="4" fillId="33" borderId="0" xfId="0" applyNumberFormat="1" applyFont="1" applyFill="1" applyBorder="1" applyAlignment="1">
      <alignment wrapText="1"/>
    </xf>
    <xf numFmtId="164" fontId="4" fillId="33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10" xfId="56" applyFont="1" applyBorder="1">
      <alignment/>
      <protection/>
    </xf>
    <xf numFmtId="2" fontId="3" fillId="34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35" borderId="0" xfId="0" applyFont="1" applyFill="1" applyAlignment="1">
      <alignment/>
    </xf>
    <xf numFmtId="0" fontId="14" fillId="35" borderId="0" xfId="0" applyFont="1" applyFill="1" applyBorder="1" applyAlignment="1">
      <alignment horizontal="center"/>
    </xf>
    <xf numFmtId="0" fontId="14" fillId="35" borderId="10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textRotation="90" wrapText="1"/>
    </xf>
    <xf numFmtId="0" fontId="14" fillId="36" borderId="10" xfId="0" applyFont="1" applyFill="1" applyBorder="1" applyAlignment="1">
      <alignment textRotation="90" wrapText="1"/>
    </xf>
    <xf numFmtId="0" fontId="14" fillId="35" borderId="10" xfId="0" applyFont="1" applyFill="1" applyBorder="1" applyAlignment="1">
      <alignment vertical="center" textRotation="90" wrapText="1"/>
    </xf>
    <xf numFmtId="0" fontId="14" fillId="35" borderId="10" xfId="0" applyNumberFormat="1" applyFont="1" applyFill="1" applyBorder="1" applyAlignment="1">
      <alignment horizontal="center" vertical="center" textRotation="90" wrapText="1"/>
    </xf>
    <xf numFmtId="0" fontId="14" fillId="35" borderId="10" xfId="0" applyNumberFormat="1" applyFont="1" applyFill="1" applyBorder="1" applyAlignment="1">
      <alignment vertical="center" textRotation="90" wrapText="1"/>
    </xf>
    <xf numFmtId="0" fontId="14" fillId="35" borderId="12" xfId="0" applyNumberFormat="1" applyFont="1" applyFill="1" applyBorder="1" applyAlignment="1">
      <alignment vertical="center" textRotation="90" wrapText="1"/>
    </xf>
    <xf numFmtId="0" fontId="14" fillId="35" borderId="13" xfId="0" applyFont="1" applyFill="1" applyBorder="1" applyAlignment="1">
      <alignment vertical="center" textRotation="90"/>
    </xf>
    <xf numFmtId="0" fontId="15" fillId="35" borderId="10" xfId="0" applyFont="1" applyFill="1" applyBorder="1" applyAlignment="1">
      <alignment vertical="center" wrapText="1"/>
    </xf>
    <xf numFmtId="0" fontId="14" fillId="35" borderId="12" xfId="0" applyFont="1" applyFill="1" applyBorder="1" applyAlignment="1">
      <alignment horizontal="left" vertical="center" wrapText="1"/>
    </xf>
    <xf numFmtId="164" fontId="14" fillId="35" borderId="12" xfId="0" applyNumberFormat="1" applyFont="1" applyFill="1" applyBorder="1" applyAlignment="1">
      <alignment horizontal="right" wrapText="1"/>
    </xf>
    <xf numFmtId="164" fontId="15" fillId="35" borderId="12" xfId="0" applyNumberFormat="1" applyFont="1" applyFill="1" applyBorder="1" applyAlignment="1">
      <alignment horizontal="right" wrapText="1"/>
    </xf>
    <xf numFmtId="0" fontId="13" fillId="35" borderId="13" xfId="0" applyFont="1" applyFill="1" applyBorder="1" applyAlignment="1">
      <alignment horizontal="right"/>
    </xf>
    <xf numFmtId="164" fontId="15" fillId="35" borderId="13" xfId="0" applyNumberFormat="1" applyFont="1" applyFill="1" applyBorder="1" applyAlignment="1">
      <alignment horizontal="right" wrapText="1"/>
    </xf>
    <xf numFmtId="0" fontId="14" fillId="35" borderId="10" xfId="0" applyFont="1" applyFill="1" applyBorder="1" applyAlignment="1">
      <alignment horizontal="left" vertical="center" wrapText="1"/>
    </xf>
    <xf numFmtId="0" fontId="14" fillId="35" borderId="12" xfId="0" applyFont="1" applyFill="1" applyBorder="1" applyAlignment="1">
      <alignment horizontal="left" wrapText="1"/>
    </xf>
    <xf numFmtId="164" fontId="14" fillId="35" borderId="13" xfId="0" applyNumberFormat="1" applyFont="1" applyFill="1" applyBorder="1" applyAlignment="1">
      <alignment wrapText="1"/>
    </xf>
    <xf numFmtId="0" fontId="13" fillId="35" borderId="13" xfId="0" applyFont="1" applyFill="1" applyBorder="1" applyAlignment="1">
      <alignment/>
    </xf>
    <xf numFmtId="0" fontId="16" fillId="35" borderId="0" xfId="0" applyFont="1" applyFill="1" applyAlignment="1">
      <alignment/>
    </xf>
    <xf numFmtId="0" fontId="14" fillId="35" borderId="0" xfId="0" applyFont="1" applyFill="1" applyBorder="1" applyAlignment="1">
      <alignment horizontal="left" vertical="center" wrapText="1"/>
    </xf>
    <xf numFmtId="0" fontId="14" fillId="35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textRotation="90" wrapText="1"/>
    </xf>
    <xf numFmtId="0" fontId="14" fillId="34" borderId="10" xfId="0" applyFont="1" applyFill="1" applyBorder="1" applyAlignment="1">
      <alignment vertical="center" textRotation="90" wrapText="1"/>
    </xf>
    <xf numFmtId="0" fontId="14" fillId="0" borderId="13" xfId="0" applyFont="1" applyBorder="1" applyAlignment="1">
      <alignment horizontal="center" vertical="center" textRotation="90"/>
    </xf>
    <xf numFmtId="0" fontId="15" fillId="0" borderId="12" xfId="0" applyFont="1" applyFill="1" applyBorder="1" applyAlignment="1">
      <alignment horizontal="left" vertical="center" wrapText="1"/>
    </xf>
    <xf numFmtId="164" fontId="15" fillId="0" borderId="12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vertical="center" wrapText="1"/>
    </xf>
    <xf numFmtId="164" fontId="15" fillId="0" borderId="13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15" fillId="0" borderId="13" xfId="0" applyFont="1" applyBorder="1" applyAlignment="1">
      <alignment/>
    </xf>
    <xf numFmtId="0" fontId="14" fillId="0" borderId="13" xfId="0" applyFont="1" applyBorder="1" applyAlignment="1">
      <alignment vertical="center" textRotation="90" wrapText="1"/>
    </xf>
    <xf numFmtId="2" fontId="15" fillId="0" borderId="14" xfId="0" applyNumberFormat="1" applyFont="1" applyFill="1" applyBorder="1" applyAlignment="1">
      <alignment horizontal="center" vertical="center" wrapText="1"/>
    </xf>
    <xf numFmtId="164" fontId="13" fillId="35" borderId="13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8" fillId="0" borderId="13" xfId="0" applyFont="1" applyBorder="1" applyAlignment="1">
      <alignment horizontal="center" vertical="center" textRotation="90" wrapText="1"/>
    </xf>
    <xf numFmtId="2" fontId="15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13" xfId="0" applyFont="1" applyBorder="1" applyAlignment="1">
      <alignment horizontal="center" vertical="center" textRotation="90"/>
    </xf>
    <xf numFmtId="0" fontId="18" fillId="0" borderId="13" xfId="0" applyFont="1" applyBorder="1" applyAlignment="1">
      <alignment vertical="center" textRotation="90"/>
    </xf>
    <xf numFmtId="164" fontId="15" fillId="35" borderId="13" xfId="0" applyNumberFormat="1" applyFont="1" applyFill="1" applyBorder="1" applyAlignment="1">
      <alignment/>
    </xf>
    <xf numFmtId="0" fontId="8" fillId="0" borderId="13" xfId="0" applyFont="1" applyBorder="1" applyAlignment="1">
      <alignment horizontal="center" vertical="center" textRotation="90"/>
    </xf>
    <xf numFmtId="0" fontId="15" fillId="0" borderId="13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2" fontId="3" fillId="13" borderId="10" xfId="0" applyNumberFormat="1" applyFont="1" applyFill="1" applyBorder="1" applyAlignment="1">
      <alignment wrapText="1"/>
    </xf>
    <xf numFmtId="2" fontId="3" fillId="13" borderId="12" xfId="0" applyNumberFormat="1" applyFont="1" applyFill="1" applyBorder="1" applyAlignment="1">
      <alignment wrapText="1"/>
    </xf>
    <xf numFmtId="0" fontId="0" fillId="35" borderId="13" xfId="0" applyFill="1" applyBorder="1" applyAlignment="1">
      <alignment/>
    </xf>
    <xf numFmtId="2" fontId="15" fillId="35" borderId="13" xfId="0" applyNumberFormat="1" applyFont="1" applyFill="1" applyBorder="1" applyAlignment="1">
      <alignment/>
    </xf>
    <xf numFmtId="2" fontId="0" fillId="35" borderId="13" xfId="0" applyNumberForma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4" fillId="35" borderId="15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18"/>
  <sheetViews>
    <sheetView tabSelected="1" zoomScale="75" zoomScaleNormal="75" zoomScalePageLayoutView="0" workbookViewId="0" topLeftCell="A1">
      <selection activeCell="R10" sqref="R10"/>
    </sheetView>
  </sheetViews>
  <sheetFormatPr defaultColWidth="9.00390625" defaultRowHeight="12.75"/>
  <cols>
    <col min="1" max="1" width="12.125" style="0" customWidth="1"/>
    <col min="2" max="2" width="25.375" style="0" customWidth="1"/>
    <col min="3" max="3" width="14.375" style="0" customWidth="1"/>
    <col min="4" max="4" width="7.75390625" style="0" customWidth="1"/>
    <col min="5" max="5" width="8.00390625" style="0" customWidth="1"/>
    <col min="6" max="7" width="8.125" style="0" customWidth="1"/>
    <col min="8" max="9" width="7.75390625" style="0" customWidth="1"/>
  </cols>
  <sheetData>
    <row r="4" spans="1:9" ht="20.25" customHeight="1">
      <c r="A4" s="31"/>
      <c r="B4" s="31"/>
      <c r="C4" s="86" t="s">
        <v>33</v>
      </c>
      <c r="D4" s="86"/>
      <c r="E4" s="86"/>
      <c r="F4" s="86"/>
      <c r="G4" s="86"/>
      <c r="H4" s="31"/>
      <c r="I4" s="31"/>
    </row>
    <row r="5" spans="1:9" ht="4.5" customHeight="1">
      <c r="A5" s="31"/>
      <c r="B5" s="31"/>
      <c r="C5" s="31"/>
      <c r="D5" s="31"/>
      <c r="E5" s="31"/>
      <c r="F5" s="31"/>
      <c r="G5" s="31"/>
      <c r="H5" s="31"/>
      <c r="I5" s="31"/>
    </row>
    <row r="6" spans="1:13" ht="21" customHeight="1">
      <c r="A6" s="99" t="s">
        <v>76</v>
      </c>
      <c r="B6" s="99"/>
      <c r="C6" s="99"/>
      <c r="D6" s="99"/>
      <c r="E6" s="99"/>
      <c r="F6" s="99"/>
      <c r="G6" s="99"/>
      <c r="H6" s="99"/>
      <c r="I6" s="99"/>
      <c r="J6" s="93"/>
      <c r="K6" s="93"/>
      <c r="L6" s="93"/>
      <c r="M6" s="93"/>
    </row>
    <row r="7" spans="1:14" ht="12.75">
      <c r="A7" s="32"/>
      <c r="B7" s="33"/>
      <c r="C7" s="33"/>
      <c r="D7" s="34"/>
      <c r="E7" s="32"/>
      <c r="F7" s="32"/>
      <c r="G7" s="32"/>
      <c r="H7" s="31"/>
      <c r="I7" s="31"/>
      <c r="N7" t="s">
        <v>68</v>
      </c>
    </row>
    <row r="8" spans="1:14" ht="154.5" customHeight="1">
      <c r="A8" s="64" t="s">
        <v>0</v>
      </c>
      <c r="B8" s="65"/>
      <c r="C8" s="66" t="s">
        <v>1</v>
      </c>
      <c r="D8" s="67" t="s">
        <v>53</v>
      </c>
      <c r="E8" s="67" t="s">
        <v>2</v>
      </c>
      <c r="F8" s="67" t="s">
        <v>3</v>
      </c>
      <c r="G8" s="67" t="s">
        <v>47</v>
      </c>
      <c r="H8" s="83" t="s">
        <v>46</v>
      </c>
      <c r="I8" s="83" t="s">
        <v>50</v>
      </c>
      <c r="J8" s="90" t="s">
        <v>57</v>
      </c>
      <c r="K8" s="90" t="s">
        <v>58</v>
      </c>
      <c r="L8" s="90" t="s">
        <v>60</v>
      </c>
      <c r="M8" s="90" t="s">
        <v>59</v>
      </c>
      <c r="N8" s="90" t="s">
        <v>4</v>
      </c>
    </row>
    <row r="9" spans="1:14" ht="44.25" customHeight="1">
      <c r="A9" s="51" t="s">
        <v>39</v>
      </c>
      <c r="B9" s="69" t="s">
        <v>61</v>
      </c>
      <c r="C9" s="70">
        <f>D9+E9+F9+G9+H9+I9+J9+K9+L9+M9</f>
        <v>391.99999999999994</v>
      </c>
      <c r="D9" s="71">
        <v>117.4</v>
      </c>
      <c r="E9" s="71">
        <v>111.5</v>
      </c>
      <c r="F9" s="71">
        <v>27.5</v>
      </c>
      <c r="G9" s="71">
        <v>9.5</v>
      </c>
      <c r="H9" s="84">
        <v>12</v>
      </c>
      <c r="I9" s="84">
        <v>20</v>
      </c>
      <c r="J9" s="91">
        <v>72.3</v>
      </c>
      <c r="K9" s="91">
        <v>12</v>
      </c>
      <c r="L9" s="91">
        <v>1.4</v>
      </c>
      <c r="M9" s="91">
        <v>8.4</v>
      </c>
      <c r="N9" s="82"/>
    </row>
    <row r="10" spans="1:14" ht="63" customHeight="1">
      <c r="A10" s="51" t="s">
        <v>39</v>
      </c>
      <c r="B10" s="69" t="s">
        <v>73</v>
      </c>
      <c r="C10" s="70">
        <f>D10+E10+F10+G10+H10+I10+J10+K10+L10+M10</f>
        <v>304</v>
      </c>
      <c r="D10" s="71">
        <v>114.5</v>
      </c>
      <c r="E10" s="71">
        <v>111.5</v>
      </c>
      <c r="F10" s="71">
        <v>27.5</v>
      </c>
      <c r="G10" s="71">
        <v>9.5</v>
      </c>
      <c r="H10" s="84">
        <v>12</v>
      </c>
      <c r="I10" s="84">
        <v>17</v>
      </c>
      <c r="J10" s="91">
        <v>0</v>
      </c>
      <c r="K10" s="91">
        <v>12</v>
      </c>
      <c r="L10" s="91">
        <v>0</v>
      </c>
      <c r="M10" s="91">
        <v>0</v>
      </c>
      <c r="N10" s="82"/>
    </row>
    <row r="11" spans="1:14" ht="54" customHeight="1">
      <c r="A11" s="51" t="s">
        <v>39</v>
      </c>
      <c r="B11" s="69" t="s">
        <v>74</v>
      </c>
      <c r="C11" s="70">
        <f>D11+E11+F11+G11+H11+I11+J11+K11+L11+M11</f>
        <v>304</v>
      </c>
      <c r="D11" s="71">
        <v>114.5</v>
      </c>
      <c r="E11" s="71">
        <v>111.5</v>
      </c>
      <c r="F11" s="71">
        <v>27.5</v>
      </c>
      <c r="G11" s="71">
        <v>9.5</v>
      </c>
      <c r="H11" s="84">
        <v>12</v>
      </c>
      <c r="I11" s="84">
        <v>17</v>
      </c>
      <c r="J11" s="91">
        <v>0</v>
      </c>
      <c r="K11" s="91">
        <v>12</v>
      </c>
      <c r="L11" s="91">
        <v>0</v>
      </c>
      <c r="M11" s="91">
        <v>0</v>
      </c>
      <c r="N11" s="82"/>
    </row>
    <row r="12" spans="1:14" ht="55.5" customHeight="1">
      <c r="A12" s="51" t="s">
        <v>39</v>
      </c>
      <c r="B12" s="69" t="s">
        <v>5</v>
      </c>
      <c r="C12" s="80">
        <f>D10-D11</f>
        <v>0</v>
      </c>
      <c r="D12" s="80">
        <f>D10-D11</f>
        <v>0</v>
      </c>
      <c r="E12" s="80">
        <v>0</v>
      </c>
      <c r="F12" s="80">
        <f>G10-G11</f>
        <v>0</v>
      </c>
      <c r="G12" s="80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82"/>
    </row>
    <row r="13" spans="1:14" ht="54" customHeight="1">
      <c r="A13" s="51" t="s">
        <v>39</v>
      </c>
      <c r="B13" s="73" t="s">
        <v>6</v>
      </c>
      <c r="C13" s="74">
        <f>D13+E13+F13+G13+H13+I13+L13+J13+K13+M13</f>
        <v>88.00000000000001</v>
      </c>
      <c r="D13" s="74">
        <f aca="true" t="shared" si="0" ref="D13:M13">D9-D11</f>
        <v>2.9000000000000057</v>
      </c>
      <c r="E13" s="74">
        <f t="shared" si="0"/>
        <v>0</v>
      </c>
      <c r="F13" s="74">
        <f t="shared" si="0"/>
        <v>0</v>
      </c>
      <c r="G13" s="74">
        <f t="shared" si="0"/>
        <v>0</v>
      </c>
      <c r="H13" s="92">
        <f t="shared" si="0"/>
        <v>0</v>
      </c>
      <c r="I13" s="92">
        <f t="shared" si="0"/>
        <v>3</v>
      </c>
      <c r="J13" s="92">
        <f t="shared" si="0"/>
        <v>72.3</v>
      </c>
      <c r="K13" s="92">
        <f t="shared" si="0"/>
        <v>0</v>
      </c>
      <c r="L13" s="92">
        <f t="shared" si="0"/>
        <v>1.4</v>
      </c>
      <c r="M13" s="92">
        <f t="shared" si="0"/>
        <v>8.4</v>
      </c>
      <c r="N13" s="82"/>
    </row>
    <row r="14" spans="1:14" ht="66.75" customHeight="1">
      <c r="A14" s="51" t="s">
        <v>39</v>
      </c>
      <c r="B14" s="69" t="s">
        <v>7</v>
      </c>
      <c r="C14" s="70">
        <v>0</v>
      </c>
      <c r="D14" s="75">
        <v>0</v>
      </c>
      <c r="E14" s="75">
        <v>0</v>
      </c>
      <c r="F14" s="75">
        <v>0</v>
      </c>
      <c r="G14" s="75">
        <v>0</v>
      </c>
      <c r="H14" s="85">
        <v>0</v>
      </c>
      <c r="I14" s="85">
        <v>0</v>
      </c>
      <c r="J14" s="85">
        <v>0</v>
      </c>
      <c r="K14" s="85"/>
      <c r="L14" s="85"/>
      <c r="M14" s="85"/>
      <c r="N14" s="82"/>
    </row>
    <row r="15" spans="1:9" ht="12.75">
      <c r="A15" s="35"/>
      <c r="B15" s="36"/>
      <c r="C15" s="36"/>
      <c r="D15" s="37"/>
      <c r="E15" s="37"/>
      <c r="F15" s="37"/>
      <c r="G15" s="37"/>
      <c r="H15" s="31"/>
      <c r="I15" s="31"/>
    </row>
    <row r="16" spans="1:9" ht="21" customHeight="1">
      <c r="A16" s="38"/>
      <c r="B16" s="76" t="s">
        <v>41</v>
      </c>
      <c r="C16" s="76"/>
      <c r="D16" s="77"/>
      <c r="E16" s="77"/>
      <c r="F16" s="77" t="s">
        <v>42</v>
      </c>
      <c r="G16" s="77"/>
      <c r="H16" s="31"/>
      <c r="I16" s="31"/>
    </row>
    <row r="17" spans="1:9" ht="30.75" customHeight="1">
      <c r="A17" s="38"/>
      <c r="B17" s="76" t="s">
        <v>8</v>
      </c>
      <c r="C17" s="76"/>
      <c r="D17" s="77"/>
      <c r="E17" s="77"/>
      <c r="F17" s="77" t="s">
        <v>56</v>
      </c>
      <c r="G17" s="77"/>
      <c r="H17" s="31"/>
      <c r="I17" s="31"/>
    </row>
    <row r="18" spans="1:9" ht="12.75">
      <c r="A18" s="31"/>
      <c r="B18" s="31"/>
      <c r="C18" s="31"/>
      <c r="D18" s="31"/>
      <c r="E18" s="31"/>
      <c r="F18" s="31"/>
      <c r="G18" s="31"/>
      <c r="H18" s="31"/>
      <c r="I18" s="31"/>
    </row>
  </sheetData>
  <sheetProtection selectLockedCells="1" selectUnlockedCells="1"/>
  <mergeCells count="1">
    <mergeCell ref="A6:I6"/>
  </mergeCells>
  <printOptions/>
  <pageMargins left="0" right="0" top="0.1968503937007874" bottom="0.1968503937007874" header="0.11811023622047245" footer="0.1181102362204724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E28"/>
  <sheetViews>
    <sheetView zoomScale="75" zoomScaleNormal="75" zoomScalePageLayoutView="0" workbookViewId="0" topLeftCell="A9">
      <selection activeCell="A3" sqref="A3:AE25"/>
    </sheetView>
  </sheetViews>
  <sheetFormatPr defaultColWidth="9.00390625" defaultRowHeight="12.75"/>
  <cols>
    <col min="1" max="1" width="17.375" style="0" customWidth="1"/>
    <col min="2" max="2" width="34.375" style="0" customWidth="1"/>
    <col min="3" max="3" width="13.625" style="0" customWidth="1"/>
    <col min="4" max="4" width="8.00390625" style="0" customWidth="1"/>
    <col min="5" max="5" width="7.00390625" style="0" customWidth="1"/>
    <col min="6" max="6" width="6.25390625" style="0" customWidth="1"/>
    <col min="7" max="7" width="7.125" style="0" customWidth="1"/>
    <col min="8" max="8" width="8.375" style="0" customWidth="1"/>
    <col min="9" max="9" width="6.00390625" style="0" customWidth="1"/>
    <col min="10" max="10" width="6.75390625" style="0" customWidth="1"/>
    <col min="11" max="11" width="6.625" style="0" customWidth="1"/>
    <col min="12" max="12" width="5.25390625" style="0" customWidth="1"/>
    <col min="13" max="13" width="7.25390625" style="0" customWidth="1"/>
    <col min="14" max="14" width="7.875" style="0" customWidth="1"/>
    <col min="15" max="15" width="6.00390625" style="0" customWidth="1"/>
    <col min="16" max="16" width="6.25390625" style="0" customWidth="1"/>
    <col min="17" max="17" width="5.75390625" style="0" customWidth="1"/>
    <col min="18" max="18" width="4.75390625" style="0" customWidth="1"/>
    <col min="19" max="19" width="6.375" style="0" customWidth="1"/>
    <col min="20" max="21" width="7.625" style="0" customWidth="1"/>
    <col min="22" max="22" width="6.75390625" style="0" customWidth="1"/>
    <col min="23" max="23" width="8.75390625" style="0" customWidth="1"/>
    <col min="24" max="24" width="7.625" style="0" customWidth="1"/>
    <col min="25" max="25" width="7.25390625" style="0" customWidth="1"/>
    <col min="26" max="26" width="6.25390625" style="0" customWidth="1"/>
    <col min="27" max="27" width="6.125" style="0" customWidth="1"/>
    <col min="28" max="29" width="7.00390625" style="0" customWidth="1"/>
    <col min="30" max="30" width="10.00390625" style="0" customWidth="1"/>
    <col min="31" max="31" width="6.875" style="0" customWidth="1"/>
  </cols>
  <sheetData>
    <row r="4" spans="1:21" ht="14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14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1:21" ht="14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ht="14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21" ht="14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1" ht="14.25">
      <c r="A9" s="40"/>
      <c r="B9" s="40"/>
      <c r="C9" s="40"/>
      <c r="D9" s="40"/>
      <c r="E9" s="40"/>
      <c r="F9" s="40"/>
      <c r="G9" s="40"/>
      <c r="H9" s="40" t="s">
        <v>33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1:21" ht="14.2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</row>
    <row r="11" spans="1:21" ht="14.2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</row>
    <row r="12" spans="1:21" ht="14.25">
      <c r="A12" s="100" t="s">
        <v>77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41"/>
      <c r="U12" s="41"/>
    </row>
    <row r="13" spans="1:31" ht="391.5">
      <c r="A13" s="42" t="s">
        <v>0</v>
      </c>
      <c r="B13" s="43"/>
      <c r="C13" s="45" t="s">
        <v>1</v>
      </c>
      <c r="D13" s="46" t="s">
        <v>9</v>
      </c>
      <c r="E13" s="46" t="s">
        <v>10</v>
      </c>
      <c r="F13" s="46" t="s">
        <v>34</v>
      </c>
      <c r="G13" s="46" t="s">
        <v>36</v>
      </c>
      <c r="H13" s="46" t="s">
        <v>11</v>
      </c>
      <c r="I13" s="46" t="s">
        <v>12</v>
      </c>
      <c r="J13" s="44" t="s">
        <v>37</v>
      </c>
      <c r="K13" s="44" t="s">
        <v>80</v>
      </c>
      <c r="L13" s="44" t="s">
        <v>13</v>
      </c>
      <c r="M13" s="47" t="s">
        <v>35</v>
      </c>
      <c r="N13" s="47" t="s">
        <v>62</v>
      </c>
      <c r="O13" s="48" t="s">
        <v>14</v>
      </c>
      <c r="P13" s="48" t="s">
        <v>40</v>
      </c>
      <c r="Q13" s="49" t="s">
        <v>48</v>
      </c>
      <c r="R13" s="50" t="s">
        <v>44</v>
      </c>
      <c r="S13" s="50" t="s">
        <v>63</v>
      </c>
      <c r="T13" s="50" t="s">
        <v>38</v>
      </c>
      <c r="U13" s="50" t="s">
        <v>72</v>
      </c>
      <c r="V13" s="79" t="s">
        <v>45</v>
      </c>
      <c r="W13" s="79" t="s">
        <v>71</v>
      </c>
      <c r="X13" s="87" t="s">
        <v>64</v>
      </c>
      <c r="Y13" s="88" t="s">
        <v>49</v>
      </c>
      <c r="Z13" s="88" t="s">
        <v>52</v>
      </c>
      <c r="AA13" s="88" t="s">
        <v>70</v>
      </c>
      <c r="AB13" s="68" t="s">
        <v>65</v>
      </c>
      <c r="AC13" s="68" t="s">
        <v>55</v>
      </c>
      <c r="AD13" s="68" t="s">
        <v>69</v>
      </c>
      <c r="AE13" s="90" t="s">
        <v>54</v>
      </c>
    </row>
    <row r="14" spans="1:31" ht="28.5">
      <c r="A14" s="51" t="s">
        <v>39</v>
      </c>
      <c r="B14" s="52" t="s">
        <v>67</v>
      </c>
      <c r="C14" s="53">
        <f>D14+E14+F14+G14+H14+I14+J14+K14+L14+M14+N14++O14+P14+Q14+R14+S14+U14+T14+V14+W14+X14+Y14+Z14+AB14+AA14+AC14+AD14</f>
        <v>5286.02</v>
      </c>
      <c r="D14" s="54">
        <f>197.4+7</f>
        <v>204.4</v>
      </c>
      <c r="E14" s="54">
        <v>190.62</v>
      </c>
      <c r="F14" s="54">
        <v>36</v>
      </c>
      <c r="G14" s="54">
        <v>140</v>
      </c>
      <c r="H14" s="54">
        <v>36</v>
      </c>
      <c r="I14" s="54">
        <v>189.9</v>
      </c>
      <c r="J14" s="54">
        <v>50</v>
      </c>
      <c r="K14" s="54">
        <v>259.2</v>
      </c>
      <c r="L14" s="54">
        <v>80</v>
      </c>
      <c r="M14" s="54">
        <v>240</v>
      </c>
      <c r="N14" s="54">
        <v>90</v>
      </c>
      <c r="O14" s="54">
        <v>165</v>
      </c>
      <c r="P14" s="54">
        <f>45+20+15</f>
        <v>80</v>
      </c>
      <c r="Q14" s="54">
        <v>45</v>
      </c>
      <c r="R14" s="81">
        <v>2.5</v>
      </c>
      <c r="S14" s="81">
        <v>150</v>
      </c>
      <c r="T14" s="81">
        <v>190</v>
      </c>
      <c r="U14" s="81">
        <v>120</v>
      </c>
      <c r="V14" s="89">
        <v>89.6</v>
      </c>
      <c r="W14" s="89">
        <v>420</v>
      </c>
      <c r="X14" s="96">
        <v>13.3</v>
      </c>
      <c r="Y14" s="96">
        <v>201.6</v>
      </c>
      <c r="Z14" s="96">
        <v>40.9</v>
      </c>
      <c r="AA14" s="96">
        <v>759</v>
      </c>
      <c r="AB14" s="96">
        <v>580</v>
      </c>
      <c r="AC14" s="96">
        <v>643</v>
      </c>
      <c r="AD14" s="96">
        <v>270</v>
      </c>
      <c r="AE14" s="96"/>
    </row>
    <row r="15" spans="1:31" ht="28.5">
      <c r="A15" s="51" t="s">
        <v>39</v>
      </c>
      <c r="B15" s="52" t="s">
        <v>78</v>
      </c>
      <c r="C15" s="53">
        <f>D15+E15+F15+G15+H15+I15+J15+K15+L15+M15+N15++O15+P15+Q15+R15+S15+U15+T15+V15+W15+X15+Y15+Z15+AB15+AA15+AC15+AD15</f>
        <v>4304</v>
      </c>
      <c r="D15" s="54">
        <f>197.4+7</f>
        <v>204.4</v>
      </c>
      <c r="E15" s="54">
        <v>169.7</v>
      </c>
      <c r="F15" s="54">
        <f>9+9</f>
        <v>18</v>
      </c>
      <c r="G15" s="54">
        <f>134.9+3.2</f>
        <v>138.1</v>
      </c>
      <c r="H15" s="54">
        <f>8.1+8.1+8.1</f>
        <v>24.299999999999997</v>
      </c>
      <c r="I15" s="54">
        <v>189.9</v>
      </c>
      <c r="J15" s="54">
        <v>30</v>
      </c>
      <c r="K15" s="54">
        <v>252</v>
      </c>
      <c r="L15" s="54">
        <v>55</v>
      </c>
      <c r="M15" s="54">
        <v>200</v>
      </c>
      <c r="N15" s="54">
        <v>90</v>
      </c>
      <c r="O15" s="54">
        <f>50+3.3+45+15+15+10</f>
        <v>138.3</v>
      </c>
      <c r="P15" s="54">
        <f>45+35</f>
        <v>80</v>
      </c>
      <c r="Q15" s="54">
        <v>45</v>
      </c>
      <c r="R15" s="55"/>
      <c r="S15" s="55">
        <v>150</v>
      </c>
      <c r="T15" s="55">
        <f>71+111+8</f>
        <v>190</v>
      </c>
      <c r="U15" s="55">
        <v>120</v>
      </c>
      <c r="V15" s="89">
        <f>24.7+64.9</f>
        <v>89.60000000000001</v>
      </c>
      <c r="W15" s="97">
        <v>420</v>
      </c>
      <c r="X15" s="98">
        <v>13.3</v>
      </c>
      <c r="Y15" s="96">
        <v>201.6</v>
      </c>
      <c r="Z15" s="96">
        <f>10.9+30</f>
        <v>40.9</v>
      </c>
      <c r="AA15" s="96">
        <v>759</v>
      </c>
      <c r="AB15" s="96">
        <v>580</v>
      </c>
      <c r="AC15" s="96"/>
      <c r="AD15" s="96">
        <v>104.9</v>
      </c>
      <c r="AE15" s="96"/>
    </row>
    <row r="16" spans="1:31" ht="28.5">
      <c r="A16" s="51" t="s">
        <v>39</v>
      </c>
      <c r="B16" s="52" t="s">
        <v>79</v>
      </c>
      <c r="C16" s="53">
        <f>D16+E16+F16+G16+H16+I16+J16+K16+L16+M16+N16++O16+P16+Q16+R16+S16+U16+T16+V16+W16+X16+Y16+Z16+AB16+AA16+AC16+AD16</f>
        <v>4304</v>
      </c>
      <c r="D16" s="54">
        <f>197.4+7</f>
        <v>204.4</v>
      </c>
      <c r="E16" s="54">
        <v>169.7</v>
      </c>
      <c r="F16" s="54">
        <f>9+9</f>
        <v>18</v>
      </c>
      <c r="G16" s="54">
        <f>134.9+3.2</f>
        <v>138.1</v>
      </c>
      <c r="H16" s="54">
        <f>8.1+8.1+8.1</f>
        <v>24.299999999999997</v>
      </c>
      <c r="I16" s="54">
        <v>189.9</v>
      </c>
      <c r="J16" s="54">
        <v>30</v>
      </c>
      <c r="K16" s="54">
        <v>252</v>
      </c>
      <c r="L16" s="54">
        <v>55</v>
      </c>
      <c r="M16" s="54">
        <v>200</v>
      </c>
      <c r="N16" s="54">
        <v>90</v>
      </c>
      <c r="O16" s="54">
        <f>50+3.3+45+15+15+10</f>
        <v>138.3</v>
      </c>
      <c r="P16" s="54">
        <f>45+35</f>
        <v>80</v>
      </c>
      <c r="Q16" s="54">
        <v>45</v>
      </c>
      <c r="R16" s="55"/>
      <c r="S16" s="55">
        <v>150</v>
      </c>
      <c r="T16" s="55">
        <f>71+111+8</f>
        <v>190</v>
      </c>
      <c r="U16" s="55">
        <v>120</v>
      </c>
      <c r="V16" s="89">
        <f>24.7+64.9</f>
        <v>89.60000000000001</v>
      </c>
      <c r="W16" s="97">
        <v>420</v>
      </c>
      <c r="X16" s="98">
        <v>13.3</v>
      </c>
      <c r="Y16" s="96">
        <v>201.6</v>
      </c>
      <c r="Z16" s="96">
        <f>10.9+30</f>
        <v>40.9</v>
      </c>
      <c r="AA16" s="96">
        <v>759</v>
      </c>
      <c r="AB16" s="96">
        <v>580</v>
      </c>
      <c r="AC16" s="96"/>
      <c r="AD16" s="96">
        <v>104.9</v>
      </c>
      <c r="AE16" s="96"/>
    </row>
    <row r="17" spans="1:31" ht="28.5">
      <c r="A17" s="51" t="s">
        <v>39</v>
      </c>
      <c r="B17" s="52" t="s">
        <v>5</v>
      </c>
      <c r="C17" s="53">
        <f>D17+E17+F17+G17+H17+I17+J17+K17+L17+M17+N17++O17+P17+Q17+R17+S17+U17+T17+V17+W17+X17+Y17+Z17+AB17+AA17+AC17+AD17</f>
        <v>0</v>
      </c>
      <c r="D17" s="54">
        <f>D15-D16</f>
        <v>0</v>
      </c>
      <c r="E17" s="54">
        <f aca="true" t="shared" si="0" ref="E17:AC17">E15-E16</f>
        <v>0</v>
      </c>
      <c r="F17" s="54">
        <f t="shared" si="0"/>
        <v>0</v>
      </c>
      <c r="G17" s="54">
        <f t="shared" si="0"/>
        <v>0</v>
      </c>
      <c r="H17" s="54">
        <f t="shared" si="0"/>
        <v>0</v>
      </c>
      <c r="I17" s="54">
        <f t="shared" si="0"/>
        <v>0</v>
      </c>
      <c r="J17" s="54">
        <f t="shared" si="0"/>
        <v>0</v>
      </c>
      <c r="K17" s="54">
        <f t="shared" si="0"/>
        <v>0</v>
      </c>
      <c r="L17" s="54">
        <f t="shared" si="0"/>
        <v>0</v>
      </c>
      <c r="M17" s="54">
        <f t="shared" si="0"/>
        <v>0</v>
      </c>
      <c r="N17" s="54">
        <f t="shared" si="0"/>
        <v>0</v>
      </c>
      <c r="O17" s="54">
        <f t="shared" si="0"/>
        <v>0</v>
      </c>
      <c r="P17" s="54">
        <f t="shared" si="0"/>
        <v>0</v>
      </c>
      <c r="Q17" s="54">
        <f t="shared" si="0"/>
        <v>0</v>
      </c>
      <c r="R17" s="54">
        <f t="shared" si="0"/>
        <v>0</v>
      </c>
      <c r="S17" s="54">
        <f t="shared" si="0"/>
        <v>0</v>
      </c>
      <c r="T17" s="54">
        <f t="shared" si="0"/>
        <v>0</v>
      </c>
      <c r="U17" s="54">
        <f t="shared" si="0"/>
        <v>0</v>
      </c>
      <c r="V17" s="54">
        <f t="shared" si="0"/>
        <v>0</v>
      </c>
      <c r="W17" s="56">
        <f t="shared" si="0"/>
        <v>0</v>
      </c>
      <c r="X17" s="56">
        <f t="shared" si="0"/>
        <v>0</v>
      </c>
      <c r="Y17" s="56">
        <f t="shared" si="0"/>
        <v>0</v>
      </c>
      <c r="Z17" s="56">
        <f t="shared" si="0"/>
        <v>0</v>
      </c>
      <c r="AA17" s="56">
        <f t="shared" si="0"/>
        <v>0</v>
      </c>
      <c r="AB17" s="56">
        <f t="shared" si="0"/>
        <v>0</v>
      </c>
      <c r="AC17" s="56">
        <f t="shared" si="0"/>
        <v>0</v>
      </c>
      <c r="AD17" s="56"/>
      <c r="AE17" s="82"/>
    </row>
    <row r="18" spans="1:31" ht="28.5">
      <c r="A18" s="51" t="s">
        <v>39</v>
      </c>
      <c r="B18" s="57" t="s">
        <v>6</v>
      </c>
      <c r="C18" s="53">
        <f>D18+E18+F18+G18+H18+I18+J18+K18+L18+M18+N18++O18+P18+Q18+R18+S18+U18+T18+V18+W18+X18+Y18+Z18+AB18+AA18+AC18+AD18</f>
        <v>816.9200000000001</v>
      </c>
      <c r="D18" s="54">
        <f>D14-D16</f>
        <v>0</v>
      </c>
      <c r="E18" s="54">
        <f aca="true" t="shared" si="1" ref="E18:AC18">E14-E16</f>
        <v>20.920000000000016</v>
      </c>
      <c r="F18" s="54">
        <f t="shared" si="1"/>
        <v>18</v>
      </c>
      <c r="G18" s="54">
        <f t="shared" si="1"/>
        <v>1.9000000000000057</v>
      </c>
      <c r="H18" s="54">
        <f t="shared" si="1"/>
        <v>11.700000000000003</v>
      </c>
      <c r="I18" s="54">
        <f t="shared" si="1"/>
        <v>0</v>
      </c>
      <c r="J18" s="54">
        <f t="shared" si="1"/>
        <v>20</v>
      </c>
      <c r="K18" s="54">
        <f t="shared" si="1"/>
        <v>7.199999999999989</v>
      </c>
      <c r="L18" s="54">
        <f t="shared" si="1"/>
        <v>25</v>
      </c>
      <c r="M18" s="54">
        <f t="shared" si="1"/>
        <v>40</v>
      </c>
      <c r="N18" s="54">
        <v>0</v>
      </c>
      <c r="O18" s="54">
        <f t="shared" si="1"/>
        <v>26.69999999999999</v>
      </c>
      <c r="P18" s="54">
        <f t="shared" si="1"/>
        <v>0</v>
      </c>
      <c r="Q18" s="54">
        <f t="shared" si="1"/>
        <v>0</v>
      </c>
      <c r="R18" s="54">
        <f t="shared" si="1"/>
        <v>2.5</v>
      </c>
      <c r="S18" s="54">
        <f t="shared" si="1"/>
        <v>0</v>
      </c>
      <c r="T18" s="54">
        <f t="shared" si="1"/>
        <v>0</v>
      </c>
      <c r="U18" s="54">
        <f t="shared" si="1"/>
        <v>0</v>
      </c>
      <c r="V18" s="54">
        <f t="shared" si="1"/>
        <v>0</v>
      </c>
      <c r="W18" s="56">
        <f t="shared" si="1"/>
        <v>0</v>
      </c>
      <c r="X18" s="56">
        <f t="shared" si="1"/>
        <v>0</v>
      </c>
      <c r="Y18" s="56">
        <f t="shared" si="1"/>
        <v>0</v>
      </c>
      <c r="Z18" s="56">
        <f t="shared" si="1"/>
        <v>0</v>
      </c>
      <c r="AA18" s="56">
        <f t="shared" si="1"/>
        <v>0</v>
      </c>
      <c r="AB18" s="56">
        <f t="shared" si="1"/>
        <v>0</v>
      </c>
      <c r="AC18" s="56">
        <f t="shared" si="1"/>
        <v>643</v>
      </c>
      <c r="AD18" s="56"/>
      <c r="AE18" s="82"/>
    </row>
    <row r="19" spans="1:31" ht="42.75">
      <c r="A19" s="51" t="s">
        <v>39</v>
      </c>
      <c r="B19" s="52" t="s">
        <v>7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6"/>
      <c r="R19" s="60"/>
      <c r="S19" s="60"/>
      <c r="T19" s="60"/>
      <c r="U19" s="60"/>
      <c r="V19" s="78"/>
      <c r="W19" s="78"/>
      <c r="X19" s="82"/>
      <c r="Y19" s="82"/>
      <c r="Z19" s="82"/>
      <c r="AA19" s="82"/>
      <c r="AB19" s="82"/>
      <c r="AC19" s="82"/>
      <c r="AD19" s="82"/>
      <c r="AE19" s="82"/>
    </row>
    <row r="20" spans="1:21" ht="1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40"/>
      <c r="S20" s="40"/>
      <c r="T20" s="40"/>
      <c r="U20" s="40"/>
    </row>
    <row r="21" spans="1:21" ht="1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40"/>
      <c r="S21" s="40"/>
      <c r="T21" s="40"/>
      <c r="U21" s="40"/>
    </row>
    <row r="22" spans="1:21" ht="15">
      <c r="A22" s="61"/>
      <c r="B22" s="63" t="s">
        <v>43</v>
      </c>
      <c r="C22" s="62"/>
      <c r="D22" s="61"/>
      <c r="E22" s="61"/>
      <c r="F22" s="61" t="s">
        <v>42</v>
      </c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40"/>
      <c r="S22" s="40"/>
      <c r="T22" s="40"/>
      <c r="U22" s="40"/>
    </row>
    <row r="23" spans="1:21" ht="15">
      <c r="A23" s="61"/>
      <c r="B23" s="62"/>
      <c r="C23" s="62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40"/>
      <c r="S23" s="40"/>
      <c r="T23" s="40"/>
      <c r="U23" s="40"/>
    </row>
    <row r="24" spans="1:21" ht="15">
      <c r="A24" s="61"/>
      <c r="B24" s="63" t="s">
        <v>8</v>
      </c>
      <c r="C24" s="62"/>
      <c r="D24" s="61"/>
      <c r="E24" s="61"/>
      <c r="F24" s="61" t="s">
        <v>56</v>
      </c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40"/>
      <c r="S24" s="40"/>
      <c r="T24" s="40"/>
      <c r="U24" s="40"/>
    </row>
    <row r="25" spans="1:21" ht="14.2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4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ht="14.2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4.2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</sheetData>
  <sheetProtection selectLockedCells="1" selectUnlockedCells="1"/>
  <mergeCells count="1">
    <mergeCell ref="A12:S12"/>
  </mergeCells>
  <printOptions/>
  <pageMargins left="0.11805555555555555" right="0" top="0" bottom="0" header="0.5118055555555555" footer="0.5118055555555555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Q27"/>
  <sheetViews>
    <sheetView zoomScalePageLayoutView="0" workbookViewId="0" topLeftCell="A1">
      <selection activeCell="A1" sqref="A1:Q29"/>
    </sheetView>
  </sheetViews>
  <sheetFormatPr defaultColWidth="9.00390625" defaultRowHeight="12.75"/>
  <cols>
    <col min="1" max="1" width="8.25390625" style="0" customWidth="1"/>
    <col min="2" max="2" width="12.00390625" style="0" customWidth="1"/>
    <col min="3" max="3" width="5.25390625" style="0" customWidth="1"/>
    <col min="4" max="4" width="5.125" style="0" customWidth="1"/>
    <col min="5" max="5" width="8.875" style="0" customWidth="1"/>
    <col min="6" max="7" width="7.875" style="0" customWidth="1"/>
    <col min="8" max="8" width="7.00390625" style="0" customWidth="1"/>
    <col min="9" max="9" width="8.00390625" style="0" customWidth="1"/>
    <col min="10" max="10" width="9.875" style="0" customWidth="1"/>
    <col min="11" max="11" width="8.375" style="0" customWidth="1"/>
    <col min="12" max="12" width="8.125" style="0" customWidth="1"/>
    <col min="13" max="13" width="9.00390625" style="0" customWidth="1"/>
    <col min="14" max="14" width="7.875" style="0" customWidth="1"/>
    <col min="15" max="16" width="8.25390625" style="0" customWidth="1"/>
    <col min="17" max="17" width="9.125" style="0" customWidth="1"/>
  </cols>
  <sheetData>
    <row r="7" spans="1:17" ht="12.75">
      <c r="A7" s="1"/>
      <c r="B7" s="102" t="s">
        <v>81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"/>
    </row>
    <row r="8" spans="1:17" ht="12.75">
      <c r="A8" s="103" t="s">
        <v>15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"/>
      <c r="Q8" s="1"/>
    </row>
    <row r="9" spans="1:17" ht="12.75">
      <c r="A9" s="1"/>
      <c r="B9" s="2"/>
      <c r="C9" s="1"/>
      <c r="D9" s="2"/>
      <c r="E9" s="3"/>
      <c r="F9" s="3"/>
      <c r="G9" s="3"/>
      <c r="H9" s="3"/>
      <c r="I9" s="3"/>
      <c r="J9" s="3"/>
      <c r="K9" s="3"/>
      <c r="L9" s="1"/>
      <c r="M9" s="1"/>
      <c r="N9" s="1"/>
      <c r="O9" s="1"/>
      <c r="P9" s="1"/>
      <c r="Q9" s="1"/>
    </row>
    <row r="10" spans="1:17" ht="24" customHeight="1">
      <c r="A10" s="104" t="s">
        <v>0</v>
      </c>
      <c r="B10" s="104" t="s">
        <v>16</v>
      </c>
      <c r="C10" s="105" t="s">
        <v>82</v>
      </c>
      <c r="D10" s="105"/>
      <c r="E10" s="105" t="s">
        <v>66</v>
      </c>
      <c r="F10" s="105" t="s">
        <v>83</v>
      </c>
      <c r="G10" s="105" t="s">
        <v>17</v>
      </c>
      <c r="H10" s="105"/>
      <c r="I10" s="105"/>
      <c r="J10" s="106" t="s">
        <v>85</v>
      </c>
      <c r="K10" s="106" t="s">
        <v>75</v>
      </c>
      <c r="L10" s="106" t="s">
        <v>18</v>
      </c>
      <c r="M10" s="106" t="s">
        <v>19</v>
      </c>
      <c r="N10" s="106" t="s">
        <v>20</v>
      </c>
      <c r="O10" s="108" t="s">
        <v>21</v>
      </c>
      <c r="P10" s="108" t="s">
        <v>22</v>
      </c>
      <c r="Q10" s="107" t="s">
        <v>4</v>
      </c>
    </row>
    <row r="11" spans="1:17" ht="72" customHeight="1">
      <c r="A11" s="104"/>
      <c r="B11" s="104"/>
      <c r="C11" s="4" t="s">
        <v>23</v>
      </c>
      <c r="D11" s="4" t="s">
        <v>24</v>
      </c>
      <c r="E11" s="105"/>
      <c r="F11" s="105"/>
      <c r="G11" s="105"/>
      <c r="H11" s="5" t="s">
        <v>84</v>
      </c>
      <c r="I11" s="5" t="s">
        <v>25</v>
      </c>
      <c r="J11" s="106"/>
      <c r="K11" s="106"/>
      <c r="L11" s="106"/>
      <c r="M11" s="106"/>
      <c r="N11" s="106"/>
      <c r="O11" s="108"/>
      <c r="P11" s="108"/>
      <c r="Q11" s="107"/>
    </row>
    <row r="12" spans="1:17" ht="24">
      <c r="A12" s="6" t="s">
        <v>26</v>
      </c>
      <c r="B12" s="7" t="s">
        <v>27</v>
      </c>
      <c r="C12" s="8"/>
      <c r="D12" s="8"/>
      <c r="E12" s="9">
        <v>4535</v>
      </c>
      <c r="F12" s="9">
        <f>1002.4+208+376</f>
        <v>1586.4</v>
      </c>
      <c r="G12" s="9">
        <f>1002.4+208+376</f>
        <v>1586.4</v>
      </c>
      <c r="H12" s="29"/>
      <c r="I12" s="10">
        <f>F12-G12</f>
        <v>0</v>
      </c>
      <c r="J12" s="30">
        <f aca="true" t="shared" si="0" ref="J12:K15">E12-F12</f>
        <v>2948.6</v>
      </c>
      <c r="K12" s="11">
        <f t="shared" si="0"/>
        <v>0</v>
      </c>
      <c r="L12" s="12">
        <v>64</v>
      </c>
      <c r="M12" s="13">
        <v>8</v>
      </c>
      <c r="N12" s="12">
        <f>E12/12</f>
        <v>377.9166666666667</v>
      </c>
      <c r="O12" s="14">
        <f>N12/100</f>
        <v>3.779166666666667</v>
      </c>
      <c r="P12" s="12">
        <f>E12/100</f>
        <v>45.35</v>
      </c>
      <c r="Q12" s="16"/>
    </row>
    <row r="13" spans="1:17" ht="24">
      <c r="A13" s="6" t="s">
        <v>26</v>
      </c>
      <c r="B13" s="7" t="s">
        <v>28</v>
      </c>
      <c r="C13" s="8"/>
      <c r="D13" s="8"/>
      <c r="E13" s="9">
        <v>260</v>
      </c>
      <c r="F13" s="9">
        <v>0</v>
      </c>
      <c r="G13" s="9">
        <v>0</v>
      </c>
      <c r="H13" s="29">
        <v>0</v>
      </c>
      <c r="I13" s="10">
        <f>F13-G13</f>
        <v>0</v>
      </c>
      <c r="J13" s="30">
        <f t="shared" si="0"/>
        <v>260</v>
      </c>
      <c r="K13" s="11">
        <f t="shared" si="0"/>
        <v>0</v>
      </c>
      <c r="L13" s="14" t="s">
        <v>29</v>
      </c>
      <c r="M13" s="14" t="s">
        <v>29</v>
      </c>
      <c r="N13" s="14" t="s">
        <v>29</v>
      </c>
      <c r="O13" s="14" t="s">
        <v>29</v>
      </c>
      <c r="P13" s="14" t="s">
        <v>29</v>
      </c>
      <c r="Q13" s="16"/>
    </row>
    <row r="14" spans="1:17" ht="24">
      <c r="A14" s="6" t="s">
        <v>26</v>
      </c>
      <c r="B14" s="7" t="s">
        <v>51</v>
      </c>
      <c r="C14" s="8"/>
      <c r="D14" s="8"/>
      <c r="E14" s="9">
        <f>300+656</f>
        <v>956</v>
      </c>
      <c r="F14" s="9">
        <f>275.6+506</f>
        <v>781.6</v>
      </c>
      <c r="G14" s="9">
        <f>275.6+506</f>
        <v>781.6</v>
      </c>
      <c r="H14" s="29">
        <v>140.5</v>
      </c>
      <c r="I14" s="10">
        <f>F14-G14</f>
        <v>0</v>
      </c>
      <c r="J14" s="30">
        <f t="shared" si="0"/>
        <v>174.39999999999998</v>
      </c>
      <c r="K14" s="11">
        <f t="shared" si="0"/>
        <v>0</v>
      </c>
      <c r="L14" s="12">
        <v>64</v>
      </c>
      <c r="M14" s="13">
        <v>8</v>
      </c>
      <c r="N14" s="12">
        <f>E14/12</f>
        <v>79.66666666666667</v>
      </c>
      <c r="O14" s="14">
        <f>N14/95</f>
        <v>0.8385964912280702</v>
      </c>
      <c r="P14" s="12">
        <f>E14/(L14+M14)</f>
        <v>13.277777777777779</v>
      </c>
      <c r="Q14" s="16">
        <v>0</v>
      </c>
    </row>
    <row r="15" spans="1:17" ht="24">
      <c r="A15" s="6" t="s">
        <v>26</v>
      </c>
      <c r="B15" s="7" t="s">
        <v>30</v>
      </c>
      <c r="C15" s="8"/>
      <c r="D15" s="8"/>
      <c r="E15" s="9">
        <v>0</v>
      </c>
      <c r="F15" s="9">
        <v>0</v>
      </c>
      <c r="G15" s="9">
        <v>0</v>
      </c>
      <c r="H15" s="29">
        <v>69.5</v>
      </c>
      <c r="I15" s="10">
        <f>F15-G15</f>
        <v>0</v>
      </c>
      <c r="J15" s="30">
        <f t="shared" si="0"/>
        <v>0</v>
      </c>
      <c r="K15" s="11">
        <f t="shared" si="0"/>
        <v>0</v>
      </c>
      <c r="L15" s="12">
        <v>64</v>
      </c>
      <c r="M15" s="13">
        <v>8</v>
      </c>
      <c r="N15" s="12">
        <f>E15/12</f>
        <v>0</v>
      </c>
      <c r="O15" s="14">
        <f>N15/(L15+M15)</f>
        <v>0</v>
      </c>
      <c r="P15" s="12">
        <f>E15/(L15+M15)</f>
        <v>0</v>
      </c>
      <c r="Q15" s="15">
        <v>0</v>
      </c>
    </row>
    <row r="16" spans="1:17" ht="24">
      <c r="A16" s="6" t="s">
        <v>26</v>
      </c>
      <c r="B16" s="17" t="s">
        <v>31</v>
      </c>
      <c r="C16" s="18">
        <f>C12+C13+C14+C15</f>
        <v>0</v>
      </c>
      <c r="D16" s="18">
        <f>D12+D13+D14+D15</f>
        <v>0</v>
      </c>
      <c r="E16" s="19">
        <f>SUM(E12:E15)</f>
        <v>5751</v>
      </c>
      <c r="F16" s="19">
        <f>SUM(F12:F15)</f>
        <v>2368</v>
      </c>
      <c r="G16" s="19">
        <f>SUM(G12:G15)</f>
        <v>2368</v>
      </c>
      <c r="H16" s="19">
        <f>SUM(H12:H15)</f>
        <v>210</v>
      </c>
      <c r="I16" s="19">
        <f>I12+I13+I14+I15</f>
        <v>0</v>
      </c>
      <c r="J16" s="19">
        <f>E16-G16-D16+C16</f>
        <v>3383</v>
      </c>
      <c r="K16" s="19">
        <f>SUM(K12:K15)</f>
        <v>0</v>
      </c>
      <c r="L16" s="94">
        <f>L15</f>
        <v>64</v>
      </c>
      <c r="M16" s="95">
        <v>8</v>
      </c>
      <c r="N16" s="20">
        <f>N12+N14+N15</f>
        <v>457.58333333333337</v>
      </c>
      <c r="O16" s="21">
        <f>N16/(L16+M16)</f>
        <v>6.355324074074074</v>
      </c>
      <c r="P16" s="20">
        <f>E16/(L16+M16)</f>
        <v>79.875</v>
      </c>
      <c r="Q16" s="15"/>
    </row>
    <row r="17" spans="1:17" ht="12.75">
      <c r="A17" s="22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5"/>
      <c r="M17" s="25"/>
      <c r="N17" s="25"/>
      <c r="O17" s="26"/>
      <c r="P17" s="25"/>
      <c r="Q17" s="1"/>
    </row>
    <row r="18" spans="1:17" ht="12.75">
      <c r="A18" s="22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25"/>
      <c r="N18" s="25"/>
      <c r="O18" s="26"/>
      <c r="P18" s="25"/>
      <c r="Q18" s="1"/>
    </row>
    <row r="19" spans="1:1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27"/>
      <c r="L19" s="1"/>
      <c r="M19" s="1"/>
      <c r="N19" s="1"/>
      <c r="O19" s="1"/>
      <c r="P19" s="1"/>
      <c r="Q19" s="1"/>
    </row>
    <row r="20" spans="1:17" ht="12.75">
      <c r="A20" s="1"/>
      <c r="B20" s="28" t="s">
        <v>43</v>
      </c>
      <c r="C20" s="1"/>
      <c r="D20" s="1"/>
      <c r="E20" s="1"/>
      <c r="F20" s="1"/>
      <c r="G20" s="2" t="s">
        <v>42</v>
      </c>
      <c r="H20" s="2"/>
      <c r="I20" s="2"/>
      <c r="J20" s="1"/>
      <c r="K20" s="1"/>
      <c r="L20" s="1"/>
      <c r="M20" s="1"/>
      <c r="N20" s="1"/>
      <c r="O20" s="1"/>
      <c r="P20" s="1"/>
      <c r="Q20" s="1"/>
    </row>
    <row r="21" spans="1:17" ht="12.75">
      <c r="A21" s="1"/>
      <c r="B21" s="28" t="s">
        <v>8</v>
      </c>
      <c r="C21" s="1"/>
      <c r="D21" s="1"/>
      <c r="E21" s="1"/>
      <c r="F21" s="1"/>
      <c r="G21" s="2" t="s">
        <v>56</v>
      </c>
      <c r="H21" s="2"/>
      <c r="I21" s="2"/>
      <c r="J21" s="1"/>
      <c r="K21" s="1"/>
      <c r="L21" s="1"/>
      <c r="M21" s="1"/>
      <c r="N21" s="1"/>
      <c r="O21" s="1"/>
      <c r="P21" s="1"/>
      <c r="Q21" s="1"/>
    </row>
    <row r="22" spans="1:17" ht="12.75">
      <c r="A22" s="1"/>
      <c r="B22" s="28"/>
      <c r="C22" s="1"/>
      <c r="D22" s="1"/>
      <c r="E22" s="1"/>
      <c r="F22" s="1"/>
      <c r="G22" s="2"/>
      <c r="H22" s="2"/>
      <c r="I22" s="2"/>
      <c r="J22" s="1"/>
      <c r="K22" s="1"/>
      <c r="L22" s="1"/>
      <c r="M22" s="1"/>
      <c r="N22" s="1"/>
      <c r="O22" s="1"/>
      <c r="P22" s="1"/>
      <c r="Q22" s="1"/>
    </row>
    <row r="23" spans="1:17" ht="12.75">
      <c r="A23" s="1"/>
      <c r="B23" s="28"/>
      <c r="C23" s="1"/>
      <c r="D23" s="1"/>
      <c r="E23" s="1"/>
      <c r="F23" s="1"/>
      <c r="G23" s="2"/>
      <c r="H23" s="2"/>
      <c r="I23" s="2"/>
      <c r="J23" s="1"/>
      <c r="K23" s="1"/>
      <c r="L23" s="1"/>
      <c r="M23" s="1"/>
      <c r="N23" s="1"/>
      <c r="O23" s="1"/>
      <c r="P23" s="1"/>
      <c r="Q23" s="1"/>
    </row>
    <row r="24" spans="1:17" ht="12.75">
      <c r="A24" s="1"/>
      <c r="B24" s="28"/>
      <c r="C24" s="1"/>
      <c r="D24" s="1"/>
      <c r="E24" s="1"/>
      <c r="F24" s="1"/>
      <c r="G24" s="2"/>
      <c r="H24" s="2"/>
      <c r="I24" s="2"/>
      <c r="J24" s="1"/>
      <c r="K24" s="1"/>
      <c r="L24" s="1"/>
      <c r="M24" s="1"/>
      <c r="N24" s="1"/>
      <c r="O24" s="1"/>
      <c r="P24" s="1"/>
      <c r="Q24" s="1"/>
    </row>
    <row r="25" spans="1:17" ht="12.75">
      <c r="A25" s="1"/>
      <c r="B25" s="28"/>
      <c r="C25" s="1"/>
      <c r="D25" s="1"/>
      <c r="E25" s="1"/>
      <c r="F25" s="1"/>
      <c r="G25" s="2"/>
      <c r="H25" s="2"/>
      <c r="I25" s="2"/>
      <c r="J25" s="1"/>
      <c r="K25" s="1"/>
      <c r="L25" s="1"/>
      <c r="M25" s="1"/>
      <c r="N25" s="1"/>
      <c r="O25" s="1"/>
      <c r="P25" s="1"/>
      <c r="Q25" s="1"/>
    </row>
    <row r="26" spans="1:17" ht="12.75">
      <c r="A26" s="1"/>
      <c r="B26" s="28"/>
      <c r="C26" s="1"/>
      <c r="D26" s="1"/>
      <c r="E26" s="1"/>
      <c r="F26" s="1"/>
      <c r="G26" s="2"/>
      <c r="H26" s="2"/>
      <c r="I26" s="2"/>
      <c r="J26" s="1"/>
      <c r="K26" s="1"/>
      <c r="L26" s="1"/>
      <c r="M26" s="1"/>
      <c r="N26" s="1"/>
      <c r="O26" s="1"/>
      <c r="P26" s="1"/>
      <c r="Q26" s="1"/>
    </row>
    <row r="27" spans="1:17" ht="12.75">
      <c r="A27" s="1" t="s">
        <v>32</v>
      </c>
      <c r="B27" s="1"/>
      <c r="C27" s="1"/>
      <c r="D27" s="1"/>
      <c r="E27" s="1"/>
      <c r="F27" s="1"/>
      <c r="G27" s="2"/>
      <c r="H27" s="2"/>
      <c r="I27" s="2"/>
      <c r="J27" s="1"/>
      <c r="K27" s="1"/>
      <c r="L27" s="1"/>
      <c r="M27" s="1"/>
      <c r="N27" s="1"/>
      <c r="O27" s="1"/>
      <c r="P27" s="1"/>
      <c r="Q27" s="1"/>
    </row>
  </sheetData>
  <sheetProtection selectLockedCells="1" selectUnlockedCells="1"/>
  <mergeCells count="17">
    <mergeCell ref="Q10:Q11"/>
    <mergeCell ref="K10:K11"/>
    <mergeCell ref="L10:L11"/>
    <mergeCell ref="M10:M11"/>
    <mergeCell ref="N10:N11"/>
    <mergeCell ref="O10:O11"/>
    <mergeCell ref="P10:P11"/>
    <mergeCell ref="B7:P7"/>
    <mergeCell ref="A8:O8"/>
    <mergeCell ref="A10:A11"/>
    <mergeCell ref="B10:B11"/>
    <mergeCell ref="C10:D10"/>
    <mergeCell ref="E10:E11"/>
    <mergeCell ref="F10:F11"/>
    <mergeCell ref="G10:G11"/>
    <mergeCell ref="H10:I10"/>
    <mergeCell ref="J10:J11"/>
  </mergeCells>
  <printOptions/>
  <pageMargins left="0.75" right="0.75" top="1" bottom="1" header="0.5118055555555555" footer="0.5118055555555555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Бухгалтерия</cp:lastModifiedBy>
  <cp:lastPrinted>2019-08-05T11:14:54Z</cp:lastPrinted>
  <dcterms:created xsi:type="dcterms:W3CDTF">2015-03-19T05:59:56Z</dcterms:created>
  <dcterms:modified xsi:type="dcterms:W3CDTF">2019-08-05T11:16:14Z</dcterms:modified>
  <cp:category/>
  <cp:version/>
  <cp:contentType/>
  <cp:contentStatus/>
</cp:coreProperties>
</file>