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7265" windowHeight="2835" tabRatio="841" activeTab="1"/>
  </bookViews>
  <sheets>
    <sheet name="расчет по нов.коэф1.09.20 (2)" sheetId="1" r:id="rId1"/>
    <sheet name="расчет по нов.коэф1.09.20" sheetId="2" r:id="rId2"/>
    <sheet name="ШТАТЫ по НОВОЙ МОДЕЛИ на 1.0.9." sheetId="3" r:id="rId3"/>
    <sheet name="шахматка" sheetId="4" r:id="rId4"/>
    <sheet name="Лист2" sheetId="5" r:id="rId5"/>
  </sheets>
  <externalReferences>
    <externalReference r:id="rId8"/>
  </externalReferences>
  <definedNames>
    <definedName name="_xlnm.Print_Area" localSheetId="1">'расчет по нов.коэф1.09.20'!$A$1:$W$95</definedName>
    <definedName name="_xlnm.Print_Area" localSheetId="0">'расчет по нов.коэф1.09.20 (2)'!$A$1:$W$51</definedName>
    <definedName name="_xlnm.Print_Area" localSheetId="3">'шахматка'!#REF!</definedName>
    <definedName name="_xlnm.Print_Area" localSheetId="2">'ШТАТЫ по НОВОЙ МОДЕЛИ на 1.0.9.'!$A$1:$S$62</definedName>
  </definedNames>
  <calcPr fullCalcOnLoad="1"/>
</workbook>
</file>

<file path=xl/sharedStrings.xml><?xml version="1.0" encoding="utf-8"?>
<sst xmlns="http://schemas.openxmlformats.org/spreadsheetml/2006/main" count="1033" uniqueCount="244">
  <si>
    <t>Утверждаю:</t>
  </si>
  <si>
    <t>(сумма  заработной платы прописью)</t>
  </si>
  <si>
    <t>(наименование учреждения)</t>
  </si>
  <si>
    <t>Наименование</t>
  </si>
  <si>
    <t>БДО (17697,00 тенге)</t>
  </si>
  <si>
    <t>Должностной оклад (в тенге)</t>
  </si>
  <si>
    <t>Месячный фонд заработной платы                 (в тенге)</t>
  </si>
  <si>
    <t>%</t>
  </si>
  <si>
    <t>Сумма</t>
  </si>
  <si>
    <t xml:space="preserve">Сумма </t>
  </si>
  <si>
    <t>АДМИНИСТРАТИВНО - УПРАВЛЕНЧЕСКИЙ ПЕРСОНАЛ</t>
  </si>
  <si>
    <t>Бухгалтер</t>
  </si>
  <si>
    <t>ИТОГО ПО АУП</t>
  </si>
  <si>
    <t>Педагог- психолог</t>
  </si>
  <si>
    <t>Медицинская сестра</t>
  </si>
  <si>
    <t>Секретарь</t>
  </si>
  <si>
    <t>Музыкальный руководитель</t>
  </si>
  <si>
    <t>Методист</t>
  </si>
  <si>
    <t>ИТОГО ПО УВП:</t>
  </si>
  <si>
    <t>МЛАДШИЙ ОБСЛУЖИВАЮЩИЙ ПЕРСОНАЛ</t>
  </si>
  <si>
    <t>Уборщик служебных помещений</t>
  </si>
  <si>
    <t>Водитель</t>
  </si>
  <si>
    <t>Оператор хлораторной установки</t>
  </si>
  <si>
    <t>Оператор стиральных машин</t>
  </si>
  <si>
    <t>Электромонтер</t>
  </si>
  <si>
    <t>Дворник</t>
  </si>
  <si>
    <t>ИТОГО ПО МОП</t>
  </si>
  <si>
    <t>ВСЕГО:</t>
  </si>
  <si>
    <t>(подпись)</t>
  </si>
  <si>
    <t>(расшифровка подписи)</t>
  </si>
  <si>
    <t>Сельские 25%</t>
  </si>
  <si>
    <t>За особые условия труда 10%</t>
  </si>
  <si>
    <t>Итого</t>
  </si>
  <si>
    <t>сторож</t>
  </si>
  <si>
    <t xml:space="preserve">     (подпись) </t>
  </si>
  <si>
    <t>Звено</t>
  </si>
  <si>
    <t>Блок</t>
  </si>
  <si>
    <t>Ступень</t>
  </si>
  <si>
    <t>А</t>
  </si>
  <si>
    <t>А1</t>
  </si>
  <si>
    <t>Кол-во штатных ед.</t>
  </si>
  <si>
    <t>1</t>
  </si>
  <si>
    <t xml:space="preserve">Доплаты и надбавки </t>
  </si>
  <si>
    <t>Коэф.</t>
  </si>
  <si>
    <t>Заведующая</t>
  </si>
  <si>
    <t>Диетсестра</t>
  </si>
  <si>
    <t>Физио врач</t>
  </si>
  <si>
    <t>Иинструктор по физ.культуре</t>
  </si>
  <si>
    <t>Спец. по обслуж.компьют.техн</t>
  </si>
  <si>
    <t>Воспитатель</t>
  </si>
  <si>
    <t>Пом.воспитателя</t>
  </si>
  <si>
    <t>Шеф-повар</t>
  </si>
  <si>
    <t>повар</t>
  </si>
  <si>
    <t>Подсобный рабочий</t>
  </si>
  <si>
    <t>Кладовщик</t>
  </si>
  <si>
    <t>Кастелянша</t>
  </si>
  <si>
    <t>Швея</t>
  </si>
  <si>
    <t>Рабочий по обслуживанию здания</t>
  </si>
  <si>
    <t>Слесарь-сантехник</t>
  </si>
  <si>
    <t>Дежурный рабочий котельной</t>
  </si>
  <si>
    <t>Зам. зав. по хозяйственной работе</t>
  </si>
  <si>
    <t>САД</t>
  </si>
  <si>
    <t>Учитель-логопед</t>
  </si>
  <si>
    <t>ОСНОВНОЙ ПЕРСОНАЛ</t>
  </si>
  <si>
    <t>С</t>
  </si>
  <si>
    <t>Бейсенова М.Б.</t>
  </si>
  <si>
    <t>2</t>
  </si>
  <si>
    <t>4</t>
  </si>
  <si>
    <t>А2</t>
  </si>
  <si>
    <t>В</t>
  </si>
  <si>
    <t>В2</t>
  </si>
  <si>
    <t>В3</t>
  </si>
  <si>
    <t>3</t>
  </si>
  <si>
    <t>3-1</t>
  </si>
  <si>
    <t>В4</t>
  </si>
  <si>
    <t>D</t>
  </si>
  <si>
    <t>рабочие</t>
  </si>
  <si>
    <t>Руководитель</t>
  </si>
  <si>
    <t xml:space="preserve"> ГККП Ясли-сад № 16  г. ПАВЛОДАРА</t>
  </si>
  <si>
    <t>Хореограф</t>
  </si>
  <si>
    <t>Ергазинова Г.Ш</t>
  </si>
  <si>
    <t>по ГККП "Ясли- сад №16"</t>
  </si>
  <si>
    <t>Бухгалтер;</t>
  </si>
  <si>
    <t>по ГККП Ясли-сад  № 16 г.Павлодара</t>
  </si>
  <si>
    <t>№ п/п</t>
  </si>
  <si>
    <t>Ф.И.О.</t>
  </si>
  <si>
    <t>Должность</t>
  </si>
  <si>
    <t>Образование</t>
  </si>
  <si>
    <t>Стаж работы по специальности (лет,мес,дней) на 01.01.2016г.</t>
  </si>
  <si>
    <t>Сетка стажа</t>
  </si>
  <si>
    <t>Количество работников,кому положена доплата в размере 25% сельских</t>
  </si>
  <si>
    <t>Котегории</t>
  </si>
  <si>
    <t>Базовый должностной оклад</t>
  </si>
  <si>
    <t>Количество единиц</t>
  </si>
  <si>
    <t>Коэффициент</t>
  </si>
  <si>
    <t>Должностной оклад</t>
  </si>
  <si>
    <t>Надбавка к ставке</t>
  </si>
  <si>
    <t>Месячный фонд заработной платы</t>
  </si>
  <si>
    <t>Ергазинова Гульнар Шаменовна</t>
  </si>
  <si>
    <t>с 20 до 25</t>
  </si>
  <si>
    <t>Зам. зав. по хоз.части</t>
  </si>
  <si>
    <t>высшее</t>
  </si>
  <si>
    <t>с20 до 25</t>
  </si>
  <si>
    <t>свыше 25 л</t>
  </si>
  <si>
    <t>до 1 года</t>
  </si>
  <si>
    <t>с 7 до 10</t>
  </si>
  <si>
    <t>Мадирова Ардак</t>
  </si>
  <si>
    <t>с 16 до 20</t>
  </si>
  <si>
    <t>с 10 до 13</t>
  </si>
  <si>
    <t>среднее</t>
  </si>
  <si>
    <t>Байгожина Бактылы</t>
  </si>
  <si>
    <t>Инструктор по физ.культ</t>
  </si>
  <si>
    <t>Иинструктор по физ.культ</t>
  </si>
  <si>
    <t>с 3 до 5</t>
  </si>
  <si>
    <t>Баймухаметов Магжан</t>
  </si>
  <si>
    <t>Инструктор по плаванию</t>
  </si>
  <si>
    <t>с 5 до  7</t>
  </si>
  <si>
    <t>Садвокасова Мадия</t>
  </si>
  <si>
    <t xml:space="preserve">воспитатель </t>
  </si>
  <si>
    <t>с 1 до 2</t>
  </si>
  <si>
    <t xml:space="preserve">Мәжіт Жадыра </t>
  </si>
  <si>
    <t>с 2 до 3</t>
  </si>
  <si>
    <t>Жакина Жамал</t>
  </si>
  <si>
    <t xml:space="preserve">Шайзатова Асылтас </t>
  </si>
  <si>
    <t>Дубай Алтын</t>
  </si>
  <si>
    <t>Даукей Гүлбарша</t>
  </si>
  <si>
    <t>Жангабулова Кенжегул</t>
  </si>
  <si>
    <t>Галиева А</t>
  </si>
  <si>
    <t xml:space="preserve">Хасенова Шолпан </t>
  </si>
  <si>
    <t>с 13 до 16</t>
  </si>
  <si>
    <t xml:space="preserve">Серікбаева Мадина </t>
  </si>
  <si>
    <t>Сейтахметова Айша</t>
  </si>
  <si>
    <t xml:space="preserve">Шарипбекова Үмит </t>
  </si>
  <si>
    <t xml:space="preserve">Аленова Мейрамгул </t>
  </si>
  <si>
    <t>Мурсалимова Гульмайра</t>
  </si>
  <si>
    <t>Жумабаева Динара</t>
  </si>
  <si>
    <t>Нургазинова Асемгуль</t>
  </si>
  <si>
    <t>Касенова Гульжазира</t>
  </si>
  <si>
    <t>Едлева Акмарал</t>
  </si>
  <si>
    <t>Мухангалиева Алма</t>
  </si>
  <si>
    <t>Бекенова Арайлы</t>
  </si>
  <si>
    <t>Шомшекова Амангайша</t>
  </si>
  <si>
    <t>Сыздыкова Салтанат</t>
  </si>
  <si>
    <t>Байболова Сандугаш</t>
  </si>
  <si>
    <t>Жаканова Индира</t>
  </si>
  <si>
    <t>Высшая</t>
  </si>
  <si>
    <t>ИТОГО ПО ОП</t>
  </si>
  <si>
    <t>Аленова Малика</t>
  </si>
  <si>
    <t>Ахметова Алмагуль</t>
  </si>
  <si>
    <t>Капашева Римма</t>
  </si>
  <si>
    <t>Нуркенов Куат</t>
  </si>
  <si>
    <t>Шотаев Жанат</t>
  </si>
  <si>
    <t>Шотаев Ринат</t>
  </si>
  <si>
    <t>ВСЕГО ПО АУП,УВП,МОП</t>
  </si>
  <si>
    <t>Члены комиссии</t>
  </si>
  <si>
    <t>Аубашева Г.М</t>
  </si>
  <si>
    <t>МП</t>
  </si>
  <si>
    <t>Черепанова Е.М</t>
  </si>
  <si>
    <t>______________________________________________Ергазинова Г.Ш</t>
  </si>
  <si>
    <t>12 групп</t>
  </si>
  <si>
    <t>1 мл (2-3 года)</t>
  </si>
  <si>
    <t>СР (3-4 года)</t>
  </si>
  <si>
    <t xml:space="preserve">Ортанғы "А" "Қарлығаш" тобы </t>
  </si>
  <si>
    <t>Ортанғы "Б" "Ботақан" тобы</t>
  </si>
  <si>
    <t>Ортанғы "В" "Шағала" тоб</t>
  </si>
  <si>
    <t>СТАРШ (4-5 лет)</t>
  </si>
  <si>
    <t>Ересек "А"" Ұлан" тобы</t>
  </si>
  <si>
    <t>Ересек "Б" " Ақкөгершін" тобы</t>
  </si>
  <si>
    <t>Ересек "В" "Ақбұлақ" тобы</t>
  </si>
  <si>
    <t>ПОДГОТОВИТ (5-6 лет)</t>
  </si>
  <si>
    <t xml:space="preserve">Мекпепалды даярлық "А" "Жас Ұлан" тобы </t>
  </si>
  <si>
    <t xml:space="preserve">Мекпепалды даярлық "Б" "Жас дәурен" тобы </t>
  </si>
  <si>
    <t xml:space="preserve">Мекпепалды даярлық " Еркем-ай" тобы </t>
  </si>
  <si>
    <t>Медицинская сестра бессейна</t>
  </si>
  <si>
    <t>высш</t>
  </si>
  <si>
    <t>Исакаева Арайлым</t>
  </si>
  <si>
    <t xml:space="preserve">Байгужинова Токжан </t>
  </si>
  <si>
    <t>Бояубаева Гульсум</t>
  </si>
  <si>
    <t>Букурова Бахытжан</t>
  </si>
  <si>
    <t>Омарханова Люба</t>
  </si>
  <si>
    <t>Медицинская сестра бассейна</t>
  </si>
  <si>
    <t>Физиоврач</t>
  </si>
  <si>
    <t>Иинструктор по плаванию</t>
  </si>
  <si>
    <t>Педогог психолог</t>
  </si>
  <si>
    <t>Учитель логопед</t>
  </si>
  <si>
    <t>Айткалиев Айдарбек</t>
  </si>
  <si>
    <t>Преподоват рус.яз</t>
  </si>
  <si>
    <t>Шалабаева Динара</t>
  </si>
  <si>
    <t>Исина Айнур</t>
  </si>
  <si>
    <t>Бояубаев Дархан</t>
  </si>
  <si>
    <t>Азаматова Раушан</t>
  </si>
  <si>
    <t>Жаншакимов Бейсембе</t>
  </si>
  <si>
    <t>Шатаманова Асем</t>
  </si>
  <si>
    <t>Шакирова Аймгуль</t>
  </si>
  <si>
    <t>Марченко Татьяна</t>
  </si>
  <si>
    <t xml:space="preserve">Аубашева Гуахар </t>
  </si>
  <si>
    <t xml:space="preserve">Черепанова Елена </t>
  </si>
  <si>
    <t>Спец. по програмному  обеспечению</t>
  </si>
  <si>
    <t>Нургалиева Сара Д</t>
  </si>
  <si>
    <t>Айгожина Назерке</t>
  </si>
  <si>
    <t>Сәбилер"Ә" "Балбөбек" тобы</t>
  </si>
  <si>
    <t>Сәбилер"А" "Бүлдіршін" тобы</t>
  </si>
  <si>
    <t>Сәбилер"Б" "Балауса" тобы</t>
  </si>
  <si>
    <t>20,10,</t>
  </si>
  <si>
    <t>Кабашева Айгуль</t>
  </si>
  <si>
    <t>9,02</t>
  </si>
  <si>
    <t xml:space="preserve">Салыкова  Анар </t>
  </si>
  <si>
    <t>Нургожинова Гулзар</t>
  </si>
  <si>
    <t>Айгожина Н</t>
  </si>
  <si>
    <t>Годовой  фонд заработной платы                 (в тенге)</t>
  </si>
  <si>
    <t>штат в количестве  84,625   единиц</t>
  </si>
  <si>
    <t>Восемьдесят две тысячи девятьсот шесть тысяч сорок шесть тенге 16 тиын</t>
  </si>
  <si>
    <t>Нургалиева Дарига</t>
  </si>
  <si>
    <t>Преподов рус.языка</t>
  </si>
  <si>
    <t xml:space="preserve">Протокол по стажу к штатному расписанию на 1 января  2021 года </t>
  </si>
  <si>
    <t>ШТАТНОЕ РАСПИСАНИЕ на 1 января 2021 года</t>
  </si>
  <si>
    <t>Колличество групп и детей на 1 января   2021 года</t>
  </si>
  <si>
    <t>7,07</t>
  </si>
  <si>
    <t>11,11</t>
  </si>
  <si>
    <t>Дюсенова Бахытгул</t>
  </si>
  <si>
    <t>9,09</t>
  </si>
  <si>
    <t>13,11</t>
  </si>
  <si>
    <t>4,05</t>
  </si>
  <si>
    <t>1,05</t>
  </si>
  <si>
    <t xml:space="preserve">Рахымжанова Кундыз </t>
  </si>
  <si>
    <t>10,2</t>
  </si>
  <si>
    <t>2,10</t>
  </si>
  <si>
    <t>Намазбаева Елена</t>
  </si>
  <si>
    <t>Абылхасова Дана</t>
  </si>
  <si>
    <t>Кудайбердинов Батыр</t>
  </si>
  <si>
    <t>Дюсембаева Асем</t>
  </si>
  <si>
    <t>4,08</t>
  </si>
  <si>
    <t>Байханова Асель</t>
  </si>
  <si>
    <t>Жанжигитова Кымбат</t>
  </si>
  <si>
    <t>Баильдинова Бибигуль</t>
  </si>
  <si>
    <t>12,6</t>
  </si>
  <si>
    <t>Жуматова Бибигуль</t>
  </si>
  <si>
    <t>1,10,</t>
  </si>
  <si>
    <t>Есимханова Асель</t>
  </si>
  <si>
    <t>Икенова Диляра</t>
  </si>
  <si>
    <t>3,05</t>
  </si>
  <si>
    <t xml:space="preserve">Штатное расписание на 1 января  2021 года </t>
  </si>
  <si>
    <r>
      <t xml:space="preserve">с месячным фондом заработной платы:  7 881 814  тенге 07 </t>
    </r>
    <r>
      <rPr>
        <i/>
        <u val="single"/>
        <sz val="10"/>
        <color indexed="10"/>
        <rFont val="Times New Roman"/>
        <family val="1"/>
      </rPr>
      <t xml:space="preserve"> тиын</t>
    </r>
  </si>
  <si>
    <t>28,0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</si>
</sst>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0.0%"/>
    <numFmt numFmtId="182" formatCode="_-* #,##0.000_р_._-;\-* #,##0.000_р_._-;_-* &quot;-&quot;??_р_._-;_-@_-"/>
    <numFmt numFmtId="183" formatCode="[$-FC19]d\ mmmm\ yyyy\ &quot;г.&quot;"/>
    <numFmt numFmtId="184" formatCode="0.0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\ _₽_-;\-* #,##0.000\ _₽_-;_-* &quot;-&quot;???\ _₽_-;_-@_-"/>
  </numFmts>
  <fonts count="1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63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9"/>
      <color indexed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sz val="24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i/>
      <sz val="26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36"/>
      <color indexed="10"/>
      <name val="Times New Roman"/>
      <family val="1"/>
    </font>
    <font>
      <sz val="26"/>
      <name val="Arial Cyr"/>
      <family val="0"/>
    </font>
    <font>
      <i/>
      <sz val="16"/>
      <name val="Arial Cyr"/>
      <family val="0"/>
    </font>
    <font>
      <b/>
      <i/>
      <sz val="16"/>
      <name val="Arial Cyr"/>
      <family val="0"/>
    </font>
    <font>
      <b/>
      <i/>
      <sz val="16"/>
      <name val="Arial"/>
      <family val="2"/>
    </font>
    <font>
      <i/>
      <sz val="16"/>
      <name val="Arial"/>
      <family val="2"/>
    </font>
    <font>
      <u val="single"/>
      <sz val="26"/>
      <name val="Times New Roman"/>
      <family val="1"/>
    </font>
    <font>
      <sz val="22"/>
      <name val="Arial Cyr"/>
      <family val="0"/>
    </font>
    <font>
      <sz val="28"/>
      <name val="Arial Cyr"/>
      <family val="0"/>
    </font>
    <font>
      <b/>
      <i/>
      <sz val="10"/>
      <name val="Arial Cyr"/>
      <family val="0"/>
    </font>
    <font>
      <i/>
      <u val="single"/>
      <sz val="10"/>
      <color indexed="1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9"/>
      <name val="Times New Roman"/>
      <family val="1"/>
    </font>
    <font>
      <sz val="18"/>
      <color indexed="8"/>
      <name val="Times New Roman"/>
      <family val="1"/>
    </font>
    <font>
      <sz val="28"/>
      <color indexed="10"/>
      <name val="Times New Roman"/>
      <family val="1"/>
    </font>
    <font>
      <sz val="26"/>
      <color indexed="10"/>
      <name val="Times New Roman"/>
      <family val="1"/>
    </font>
    <font>
      <sz val="36"/>
      <color indexed="54"/>
      <name val="Times New Roman"/>
      <family val="1"/>
    </font>
    <font>
      <sz val="26"/>
      <color indexed="8"/>
      <name val="Times New Roman"/>
      <family val="1"/>
    </font>
    <font>
      <sz val="28"/>
      <color indexed="60"/>
      <name val="Times New Roman"/>
      <family val="1"/>
    </font>
    <font>
      <b/>
      <sz val="18"/>
      <color indexed="60"/>
      <name val="Times New Roman"/>
      <family val="1"/>
    </font>
    <font>
      <sz val="24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17"/>
      <name val="Times New Roman"/>
      <family val="1"/>
    </font>
    <font>
      <sz val="36"/>
      <color indexed="17"/>
      <name val="Times New Roman"/>
      <family val="1"/>
    </font>
    <font>
      <sz val="26"/>
      <color indexed="17"/>
      <name val="Times New Roman"/>
      <family val="1"/>
    </font>
    <font>
      <b/>
      <sz val="18"/>
      <color indexed="17"/>
      <name val="Times New Roman"/>
      <family val="1"/>
    </font>
    <font>
      <sz val="24"/>
      <color indexed="17"/>
      <name val="Times New Roman"/>
      <family val="1"/>
    </font>
    <font>
      <sz val="28"/>
      <color indexed="17"/>
      <name val="Times New Roman"/>
      <family val="1"/>
    </font>
    <font>
      <sz val="10"/>
      <color indexed="17"/>
      <name val="Arial Cyr"/>
      <family val="0"/>
    </font>
    <font>
      <sz val="36"/>
      <color indexed="8"/>
      <name val="Times New Roman"/>
      <family val="1"/>
    </font>
    <font>
      <sz val="26"/>
      <color indexed="9"/>
      <name val="Times New Roman"/>
      <family val="1"/>
    </font>
    <font>
      <sz val="28"/>
      <color indexed="17"/>
      <name val="Arial Cyr"/>
      <family val="0"/>
    </font>
    <font>
      <sz val="18"/>
      <color indexed="9"/>
      <name val="Times New Roman"/>
      <family val="1"/>
    </font>
    <font>
      <sz val="36"/>
      <color indexed="9"/>
      <name val="Times New Roman"/>
      <family val="1"/>
    </font>
    <font>
      <sz val="24"/>
      <color indexed="9"/>
      <name val="Times New Roman"/>
      <family val="1"/>
    </font>
    <font>
      <sz val="28"/>
      <color indexed="9"/>
      <name val="Times New Roman"/>
      <family val="1"/>
    </font>
    <font>
      <sz val="10"/>
      <color indexed="9"/>
      <name val="Arial Cyr"/>
      <family val="0"/>
    </font>
    <font>
      <sz val="28"/>
      <color indexed="9"/>
      <name val="Arial Cyr"/>
      <family val="0"/>
    </font>
    <font>
      <sz val="10"/>
      <color indexed="62"/>
      <name val="Times New Roman"/>
      <family val="1"/>
    </font>
    <font>
      <sz val="10"/>
      <color indexed="10"/>
      <name val="Arial Cyr"/>
      <family val="0"/>
    </font>
    <font>
      <b/>
      <i/>
      <u val="single"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10"/>
      <color theme="0"/>
      <name val="Times New Roman"/>
      <family val="1"/>
    </font>
    <font>
      <sz val="18"/>
      <color theme="1"/>
      <name val="Times New Roman"/>
      <family val="1"/>
    </font>
    <font>
      <sz val="28"/>
      <color rgb="FFFF0000"/>
      <name val="Times New Roman"/>
      <family val="1"/>
    </font>
    <font>
      <sz val="26"/>
      <color rgb="FFFF0000"/>
      <name val="Times New Roman"/>
      <family val="1"/>
    </font>
    <font>
      <sz val="36"/>
      <color theme="3"/>
      <name val="Times New Roman"/>
      <family val="1"/>
    </font>
    <font>
      <sz val="26"/>
      <color theme="1"/>
      <name val="Times New Roman"/>
      <family val="1"/>
    </font>
    <font>
      <sz val="28"/>
      <color rgb="FFC00000"/>
      <name val="Times New Roman"/>
      <family val="1"/>
    </font>
    <font>
      <b/>
      <sz val="18"/>
      <color rgb="FFC00000"/>
      <name val="Times New Roman"/>
      <family val="1"/>
    </font>
    <font>
      <sz val="24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00B050"/>
      <name val="Times New Roman"/>
      <family val="1"/>
    </font>
    <font>
      <sz val="36"/>
      <color rgb="FF00B050"/>
      <name val="Times New Roman"/>
      <family val="1"/>
    </font>
    <font>
      <sz val="26"/>
      <color rgb="FF00B050"/>
      <name val="Times New Roman"/>
      <family val="1"/>
    </font>
    <font>
      <b/>
      <sz val="18"/>
      <color rgb="FF00B050"/>
      <name val="Times New Roman"/>
      <family val="1"/>
    </font>
    <font>
      <sz val="24"/>
      <color rgb="FF00B050"/>
      <name val="Times New Roman"/>
      <family val="1"/>
    </font>
    <font>
      <sz val="28"/>
      <color rgb="FF00B050"/>
      <name val="Times New Roman"/>
      <family val="1"/>
    </font>
    <font>
      <sz val="10"/>
      <color rgb="FF00B050"/>
      <name val="Arial Cyr"/>
      <family val="0"/>
    </font>
    <font>
      <sz val="11"/>
      <color rgb="FF00B050"/>
      <name val="Calibri"/>
      <family val="2"/>
    </font>
    <font>
      <sz val="36"/>
      <color theme="1"/>
      <name val="Times New Roman"/>
      <family val="1"/>
    </font>
    <font>
      <sz val="26"/>
      <color theme="0"/>
      <name val="Times New Roman"/>
      <family val="1"/>
    </font>
    <font>
      <sz val="28"/>
      <color rgb="FF00B050"/>
      <name val="Arial Cyr"/>
      <family val="0"/>
    </font>
    <font>
      <sz val="18"/>
      <color theme="0"/>
      <name val="Times New Roman"/>
      <family val="1"/>
    </font>
    <font>
      <sz val="36"/>
      <color theme="0"/>
      <name val="Times New Roman"/>
      <family val="1"/>
    </font>
    <font>
      <sz val="24"/>
      <color theme="0"/>
      <name val="Times New Roman"/>
      <family val="1"/>
    </font>
    <font>
      <sz val="28"/>
      <color theme="0"/>
      <name val="Times New Roman"/>
      <family val="1"/>
    </font>
    <font>
      <sz val="10"/>
      <color theme="0"/>
      <name val="Arial Cyr"/>
      <family val="0"/>
    </font>
    <font>
      <sz val="28"/>
      <color theme="0"/>
      <name val="Arial Cyr"/>
      <family val="0"/>
    </font>
    <font>
      <sz val="10"/>
      <color theme="4" tint="-0.4999699890613556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i/>
      <u val="single"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3" fillId="0" borderId="0" xfId="0" applyFont="1" applyFill="1" applyAlignment="1">
      <alignment/>
    </xf>
    <xf numFmtId="0" fontId="110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2" fontId="10" fillId="0" borderId="10" xfId="0" applyNumberFormat="1" applyFont="1" applyFill="1" applyBorder="1" applyAlignment="1" applyProtection="1">
      <alignment horizontal="center"/>
      <protection/>
    </xf>
    <xf numFmtId="9" fontId="1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9" fontId="4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/>
    </xf>
    <xf numFmtId="179" fontId="1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" fillId="0" borderId="16" xfId="0" applyFont="1" applyFill="1" applyBorder="1" applyAlignment="1">
      <alignment vertical="center" wrapText="1"/>
    </xf>
    <xf numFmtId="179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center"/>
    </xf>
    <xf numFmtId="179" fontId="14" fillId="33" borderId="17" xfId="0" applyNumberFormat="1" applyFont="1" applyFill="1" applyBorder="1" applyAlignment="1">
      <alignment horizontal="center"/>
    </xf>
    <xf numFmtId="179" fontId="14" fillId="33" borderId="17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center"/>
      <protection locked="0"/>
    </xf>
    <xf numFmtId="0" fontId="17" fillId="34" borderId="19" xfId="0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/>
    </xf>
    <xf numFmtId="179" fontId="17" fillId="34" borderId="10" xfId="0" applyNumberFormat="1" applyFont="1" applyFill="1" applyBorder="1" applyAlignment="1">
      <alignment vertical="center" wrapText="1"/>
    </xf>
    <xf numFmtId="0" fontId="14" fillId="33" borderId="20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 applyProtection="1">
      <alignment horizontal="center"/>
      <protection/>
    </xf>
    <xf numFmtId="9" fontId="1" fillId="34" borderId="10" xfId="0" applyNumberFormat="1" applyFont="1" applyFill="1" applyBorder="1" applyAlignment="1" applyProtection="1">
      <alignment horizontal="center"/>
      <protection locked="0"/>
    </xf>
    <xf numFmtId="2" fontId="8" fillId="34" borderId="10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Alignment="1">
      <alignment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11" fillId="34" borderId="10" xfId="0" applyNumberFormat="1" applyFont="1" applyFill="1" applyBorder="1" applyAlignment="1" applyProtection="1">
      <alignment horizontal="center"/>
      <protection locked="0"/>
    </xf>
    <xf numFmtId="49" fontId="111" fillId="34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12" fillId="0" borderId="10" xfId="0" applyFont="1" applyFill="1" applyBorder="1" applyAlignment="1" applyProtection="1">
      <alignment horizontal="center" vertical="center"/>
      <protection locked="0"/>
    </xf>
    <xf numFmtId="0" fontId="18" fillId="34" borderId="19" xfId="0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49" fontId="18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wrapText="1"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2" fontId="113" fillId="0" borderId="10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top" wrapText="1"/>
    </xf>
    <xf numFmtId="0" fontId="19" fillId="35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2" fontId="19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35" borderId="22" xfId="0" applyFont="1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 applyProtection="1">
      <alignment vertical="center"/>
      <protection locked="0"/>
    </xf>
    <xf numFmtId="0" fontId="21" fillId="34" borderId="19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 applyProtection="1">
      <alignment horizontal="left" vertical="center"/>
      <protection locked="0"/>
    </xf>
    <xf numFmtId="0" fontId="26" fillId="34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49" fontId="114" fillId="34" borderId="10" xfId="0" applyNumberFormat="1" applyFont="1" applyFill="1" applyBorder="1" applyAlignment="1" applyProtection="1">
      <alignment horizontal="center"/>
      <protection locked="0"/>
    </xf>
    <xf numFmtId="1" fontId="26" fillId="34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center" vertical="top" wrapText="1"/>
    </xf>
    <xf numFmtId="10" fontId="26" fillId="34" borderId="10" xfId="0" applyNumberFormat="1" applyFont="1" applyFill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 wrapText="1"/>
    </xf>
    <xf numFmtId="9" fontId="26" fillId="34" borderId="10" xfId="0" applyNumberFormat="1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2" fontId="24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vertical="center" wrapText="1"/>
    </xf>
    <xf numFmtId="0" fontId="26" fillId="34" borderId="18" xfId="0" applyFont="1" applyFill="1" applyBorder="1" applyAlignment="1">
      <alignment horizontal="center" vertical="center"/>
    </xf>
    <xf numFmtId="49" fontId="114" fillId="34" borderId="18" xfId="0" applyNumberFormat="1" applyFont="1" applyFill="1" applyBorder="1" applyAlignment="1" applyProtection="1">
      <alignment horizontal="center"/>
      <protection locked="0"/>
    </xf>
    <xf numFmtId="1" fontId="26" fillId="34" borderId="18" xfId="0" applyNumberFormat="1" applyFont="1" applyFill="1" applyBorder="1" applyAlignment="1">
      <alignment horizontal="center" vertical="center" wrapText="1"/>
    </xf>
    <xf numFmtId="2" fontId="115" fillId="34" borderId="10" xfId="0" applyNumberFormat="1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2" fontId="21" fillId="36" borderId="23" xfId="0" applyNumberFormat="1" applyFont="1" applyFill="1" applyBorder="1" applyAlignment="1">
      <alignment horizontal="center" vertical="center" wrapText="1"/>
    </xf>
    <xf numFmtId="2" fontId="26" fillId="36" borderId="23" xfId="0" applyNumberFormat="1" applyFont="1" applyFill="1" applyBorder="1" applyAlignment="1">
      <alignment horizontal="center" vertical="center" wrapText="1"/>
    </xf>
    <xf numFmtId="1" fontId="26" fillId="36" borderId="23" xfId="0" applyNumberFormat="1" applyFont="1" applyFill="1" applyBorder="1" applyAlignment="1">
      <alignment horizontal="center" vertical="center" wrapText="1"/>
    </xf>
    <xf numFmtId="2" fontId="23" fillId="36" borderId="23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left" vertical="center" wrapText="1"/>
    </xf>
    <xf numFmtId="0" fontId="116" fillId="34" borderId="12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 applyProtection="1">
      <alignment horizontal="center" vertical="center"/>
      <protection locked="0"/>
    </xf>
    <xf numFmtId="0" fontId="27" fillId="34" borderId="10" xfId="0" applyFont="1" applyFill="1" applyBorder="1" applyAlignment="1" applyProtection="1">
      <alignment horizontal="center" vertical="center"/>
      <protection locked="0"/>
    </xf>
    <xf numFmtId="49" fontId="27" fillId="34" borderId="10" xfId="0" applyNumberFormat="1" applyFont="1" applyFill="1" applyBorder="1" applyAlignment="1" applyProtection="1">
      <alignment horizontal="center" vertical="center"/>
      <protection locked="0"/>
    </xf>
    <xf numFmtId="1" fontId="26" fillId="34" borderId="12" xfId="0" applyNumberFormat="1" applyFont="1" applyFill="1" applyBorder="1" applyAlignment="1">
      <alignment horizontal="center" vertical="center" wrapText="1"/>
    </xf>
    <xf numFmtId="179" fontId="23" fillId="34" borderId="12" xfId="0" applyNumberFormat="1" applyFont="1" applyFill="1" applyBorder="1" applyAlignment="1">
      <alignment horizontal="center" vertical="center" wrapText="1"/>
    </xf>
    <xf numFmtId="2" fontId="26" fillId="34" borderId="12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/>
    </xf>
    <xf numFmtId="2" fontId="116" fillId="34" borderId="10" xfId="0" applyNumberFormat="1" applyFont="1" applyFill="1" applyBorder="1" applyAlignment="1">
      <alignment horizontal="center" vertical="center" wrapText="1"/>
    </xf>
    <xf numFmtId="179" fontId="23" fillId="34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114" fillId="34" borderId="10" xfId="0" applyFont="1" applyFill="1" applyBorder="1" applyAlignment="1" applyProtection="1">
      <alignment/>
      <protection locked="0"/>
    </xf>
    <xf numFmtId="0" fontId="28" fillId="34" borderId="10" xfId="0" applyFont="1" applyFill="1" applyBorder="1" applyAlignment="1">
      <alignment horizontal="center" vertical="center" wrapText="1"/>
    </xf>
    <xf numFmtId="0" fontId="117" fillId="34" borderId="10" xfId="0" applyFont="1" applyFill="1" applyBorder="1" applyAlignment="1">
      <alignment/>
    </xf>
    <xf numFmtId="16" fontId="26" fillId="34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left" vertical="center" wrapText="1"/>
    </xf>
    <xf numFmtId="0" fontId="116" fillId="34" borderId="10" xfId="0" applyFont="1" applyFill="1" applyBorder="1" applyAlignment="1">
      <alignment horizontal="center" vertical="center" wrapText="1"/>
    </xf>
    <xf numFmtId="2" fontId="24" fillId="34" borderId="12" xfId="0" applyNumberFormat="1" applyFont="1" applyFill="1" applyBorder="1" applyAlignment="1">
      <alignment horizontal="center" vertical="center" wrapText="1"/>
    </xf>
    <xf numFmtId="2" fontId="23" fillId="34" borderId="12" xfId="0" applyNumberFormat="1" applyFont="1" applyFill="1" applyBorder="1" applyAlignment="1">
      <alignment horizontal="center" vertical="top" wrapText="1"/>
    </xf>
    <xf numFmtId="10" fontId="26" fillId="34" borderId="24" xfId="0" applyNumberFormat="1" applyFont="1" applyFill="1" applyBorder="1" applyAlignment="1">
      <alignment horizontal="center" vertical="center" wrapText="1"/>
    </xf>
    <xf numFmtId="2" fontId="26" fillId="34" borderId="24" xfId="0" applyNumberFormat="1" applyFont="1" applyFill="1" applyBorder="1" applyAlignment="1">
      <alignment horizontal="center" vertical="center" wrapText="1"/>
    </xf>
    <xf numFmtId="9" fontId="26" fillId="34" borderId="24" xfId="0" applyNumberFormat="1" applyFont="1" applyFill="1" applyBorder="1" applyAlignment="1">
      <alignment horizontal="center" vertical="center" wrapText="1"/>
    </xf>
    <xf numFmtId="2" fontId="26" fillId="34" borderId="12" xfId="0" applyNumberFormat="1" applyFont="1" applyFill="1" applyBorder="1" applyAlignment="1">
      <alignment horizontal="left" vertical="center" wrapText="1"/>
    </xf>
    <xf numFmtId="9" fontId="26" fillId="34" borderId="12" xfId="0" applyNumberFormat="1" applyFont="1" applyFill="1" applyBorder="1" applyAlignment="1">
      <alignment horizontal="center" vertical="center" wrapText="1"/>
    </xf>
    <xf numFmtId="2" fontId="21" fillId="34" borderId="12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wrapText="1"/>
    </xf>
    <xf numFmtId="182" fontId="23" fillId="34" borderId="10" xfId="0" applyNumberFormat="1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/>
    </xf>
    <xf numFmtId="0" fontId="21" fillId="34" borderId="14" xfId="0" applyFont="1" applyFill="1" applyBorder="1" applyAlignment="1">
      <alignment horizontal="left" vertical="center" wrapText="1"/>
    </xf>
    <xf numFmtId="0" fontId="21" fillId="34" borderId="14" xfId="0" applyFont="1" applyFill="1" applyBorder="1" applyAlignment="1">
      <alignment horizontal="center" vertical="center" wrapText="1"/>
    </xf>
    <xf numFmtId="179" fontId="23" fillId="34" borderId="14" xfId="0" applyNumberFormat="1" applyFont="1" applyFill="1" applyBorder="1" applyAlignment="1">
      <alignment horizontal="center" vertical="center" wrapText="1"/>
    </xf>
    <xf numFmtId="2" fontId="24" fillId="34" borderId="14" xfId="0" applyNumberFormat="1" applyFont="1" applyFill="1" applyBorder="1" applyAlignment="1">
      <alignment horizontal="center" vertical="center" wrapText="1"/>
    </xf>
    <xf numFmtId="10" fontId="26" fillId="34" borderId="25" xfId="0" applyNumberFormat="1" applyFont="1" applyFill="1" applyBorder="1" applyAlignment="1">
      <alignment horizontal="center" vertical="center" wrapText="1"/>
    </xf>
    <xf numFmtId="2" fontId="26" fillId="34" borderId="14" xfId="0" applyNumberFormat="1" applyFont="1" applyFill="1" applyBorder="1" applyAlignment="1">
      <alignment horizontal="center" vertical="center" wrapText="1"/>
    </xf>
    <xf numFmtId="1" fontId="21" fillId="36" borderId="23" xfId="0" applyNumberFormat="1" applyFont="1" applyFill="1" applyBorder="1" applyAlignment="1">
      <alignment horizontal="center" vertical="center" wrapText="1"/>
    </xf>
    <xf numFmtId="2" fontId="24" fillId="36" borderId="23" xfId="0" applyNumberFormat="1" applyFont="1" applyFill="1" applyBorder="1" applyAlignment="1">
      <alignment horizontal="center" vertical="center" wrapText="1"/>
    </xf>
    <xf numFmtId="2" fontId="23" fillId="36" borderId="23" xfId="0" applyNumberFormat="1" applyFont="1" applyFill="1" applyBorder="1" applyAlignment="1">
      <alignment horizontal="center" vertical="top" wrapText="1"/>
    </xf>
    <xf numFmtId="2" fontId="26" fillId="35" borderId="24" xfId="0" applyNumberFormat="1" applyFont="1" applyFill="1" applyBorder="1" applyAlignment="1">
      <alignment horizontal="center" vertical="center" wrapText="1"/>
    </xf>
    <xf numFmtId="2" fontId="26" fillId="36" borderId="23" xfId="0" applyNumberFormat="1" applyFont="1" applyFill="1" applyBorder="1" applyAlignment="1">
      <alignment horizontal="left" vertical="center" wrapText="1"/>
    </xf>
    <xf numFmtId="2" fontId="24" fillId="36" borderId="26" xfId="0" applyNumberFormat="1" applyFont="1" applyFill="1" applyBorder="1" applyAlignment="1">
      <alignment horizontal="center" vertical="center" wrapText="1"/>
    </xf>
    <xf numFmtId="0" fontId="20" fillId="34" borderId="12" xfId="0" applyNumberFormat="1" applyFont="1" applyFill="1" applyBorder="1" applyAlignment="1" applyProtection="1">
      <alignment horizontal="left" vertical="center"/>
      <protection locked="0"/>
    </xf>
    <xf numFmtId="2" fontId="23" fillId="34" borderId="12" xfId="0" applyNumberFormat="1" applyFont="1" applyFill="1" applyBorder="1" applyAlignment="1">
      <alignment horizontal="center" vertical="center" wrapText="1"/>
    </xf>
    <xf numFmtId="0" fontId="27" fillId="34" borderId="0" xfId="0" applyFont="1" applyFill="1" applyAlignment="1" applyProtection="1">
      <alignment vertical="center"/>
      <protection locked="0"/>
    </xf>
    <xf numFmtId="0" fontId="20" fillId="34" borderId="12" xfId="0" applyFont="1" applyFill="1" applyBorder="1" applyAlignment="1">
      <alignment/>
    </xf>
    <xf numFmtId="0" fontId="20" fillId="34" borderId="10" xfId="0" applyNumberFormat="1" applyFont="1" applyFill="1" applyBorder="1" applyAlignment="1" applyProtection="1">
      <alignment horizontal="left" vertical="center"/>
      <protection locked="0"/>
    </xf>
    <xf numFmtId="0" fontId="118" fillId="34" borderId="10" xfId="0" applyFont="1" applyFill="1" applyBorder="1" applyAlignment="1">
      <alignment horizontal="left"/>
    </xf>
    <xf numFmtId="0" fontId="21" fillId="34" borderId="18" xfId="0" applyFont="1" applyFill="1" applyBorder="1" applyAlignment="1">
      <alignment horizontal="left" vertical="center" wrapText="1"/>
    </xf>
    <xf numFmtId="2" fontId="23" fillId="34" borderId="18" xfId="0" applyNumberFormat="1" applyFont="1" applyFill="1" applyBorder="1" applyAlignment="1">
      <alignment horizontal="center" vertical="center" wrapText="1"/>
    </xf>
    <xf numFmtId="9" fontId="26" fillId="34" borderId="18" xfId="0" applyNumberFormat="1" applyFont="1" applyFill="1" applyBorder="1" applyAlignment="1">
      <alignment horizontal="center" vertical="center" wrapText="1"/>
    </xf>
    <xf numFmtId="2" fontId="21" fillId="34" borderId="18" xfId="0" applyNumberFormat="1" applyFont="1" applyFill="1" applyBorder="1" applyAlignment="1">
      <alignment horizontal="center" vertical="center" wrapText="1"/>
    </xf>
    <xf numFmtId="187" fontId="21" fillId="36" borderId="23" xfId="0" applyNumberFormat="1" applyFont="1" applyFill="1" applyBorder="1" applyAlignment="1">
      <alignment horizontal="center" vertical="center" wrapText="1"/>
    </xf>
    <xf numFmtId="179" fontId="26" fillId="36" borderId="23" xfId="0" applyNumberFormat="1" applyFont="1" applyFill="1" applyBorder="1" applyAlignment="1">
      <alignment horizontal="center" vertical="center" wrapText="1"/>
    </xf>
    <xf numFmtId="179" fontId="23" fillId="36" borderId="23" xfId="0" applyNumberFormat="1" applyFont="1" applyFill="1" applyBorder="1" applyAlignment="1">
      <alignment horizontal="center" vertical="center" wrapText="1"/>
    </xf>
    <xf numFmtId="179" fontId="24" fillId="36" borderId="23" xfId="0" applyNumberFormat="1" applyFont="1" applyFill="1" applyBorder="1" applyAlignment="1">
      <alignment horizontal="center" vertical="center" wrapText="1"/>
    </xf>
    <xf numFmtId="179" fontId="23" fillId="36" borderId="23" xfId="0" applyNumberFormat="1" applyFont="1" applyFill="1" applyBorder="1" applyAlignment="1">
      <alignment horizontal="center" vertical="top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79" fontId="26" fillId="35" borderId="23" xfId="0" applyNumberFormat="1" applyFont="1" applyFill="1" applyBorder="1" applyAlignment="1">
      <alignment horizontal="center" vertical="center" wrapText="1"/>
    </xf>
    <xf numFmtId="9" fontId="26" fillId="36" borderId="23" xfId="0" applyNumberFormat="1" applyFont="1" applyFill="1" applyBorder="1" applyAlignment="1">
      <alignment horizontal="center" vertical="center" wrapText="1"/>
    </xf>
    <xf numFmtId="179" fontId="26" fillId="36" borderId="23" xfId="0" applyNumberFormat="1" applyFont="1" applyFill="1" applyBorder="1" applyAlignment="1">
      <alignment horizontal="left" vertical="center" wrapText="1"/>
    </xf>
    <xf numFmtId="179" fontId="21" fillId="36" borderId="23" xfId="0" applyNumberFormat="1" applyFont="1" applyFill="1" applyBorder="1" applyAlignment="1">
      <alignment horizontal="center" vertical="center" wrapText="1"/>
    </xf>
    <xf numFmtId="179" fontId="24" fillId="36" borderId="26" xfId="0" applyNumberFormat="1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179" fontId="27" fillId="33" borderId="23" xfId="0" applyNumberFormat="1" applyFont="1" applyFill="1" applyBorder="1" applyAlignment="1">
      <alignment horizontal="center" vertical="center" wrapText="1"/>
    </xf>
    <xf numFmtId="186" fontId="27" fillId="33" borderId="23" xfId="0" applyNumberFormat="1" applyFont="1" applyFill="1" applyBorder="1" applyAlignment="1">
      <alignment horizontal="center" vertical="center" wrapText="1"/>
    </xf>
    <xf numFmtId="187" fontId="30" fillId="33" borderId="2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17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top" wrapText="1"/>
    </xf>
    <xf numFmtId="2" fontId="26" fillId="0" borderId="15" xfId="0" applyNumberFormat="1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179" fontId="26" fillId="0" borderId="0" xfId="0" applyNumberFormat="1" applyFont="1" applyFill="1" applyAlignment="1">
      <alignment vertical="center" wrapText="1"/>
    </xf>
    <xf numFmtId="2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34" borderId="0" xfId="0" applyFont="1" applyFill="1" applyAlignment="1">
      <alignment horizontal="center" vertical="center" wrapText="1"/>
    </xf>
    <xf numFmtId="2" fontId="26" fillId="0" borderId="0" xfId="0" applyNumberFormat="1" applyFont="1" applyFill="1" applyAlignment="1">
      <alignment vertical="center" wrapText="1"/>
    </xf>
    <xf numFmtId="2" fontId="21" fillId="0" borderId="0" xfId="0" applyNumberFormat="1" applyFont="1" applyFill="1" applyAlignment="1">
      <alignment vertical="center" wrapText="1"/>
    </xf>
    <xf numFmtId="179" fontId="26" fillId="0" borderId="15" xfId="0" applyNumberFormat="1" applyFont="1" applyFill="1" applyBorder="1" applyAlignment="1">
      <alignment vertical="center" wrapText="1"/>
    </xf>
    <xf numFmtId="2" fontId="24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6" fillId="35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2" fontId="23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top" wrapText="1"/>
    </xf>
    <xf numFmtId="2" fontId="26" fillId="35" borderId="0" xfId="0" applyNumberFormat="1" applyFont="1" applyFill="1" applyAlignment="1">
      <alignment vertical="center" wrapText="1"/>
    </xf>
    <xf numFmtId="2" fontId="26" fillId="0" borderId="0" xfId="0" applyNumberFormat="1" applyFont="1" applyFill="1" applyAlignment="1">
      <alignment horizontal="left" vertical="center" wrapText="1"/>
    </xf>
    <xf numFmtId="14" fontId="26" fillId="0" borderId="0" xfId="0" applyNumberFormat="1" applyFont="1" applyFill="1" applyAlignment="1">
      <alignment vertical="center" wrapText="1"/>
    </xf>
    <xf numFmtId="49" fontId="21" fillId="0" borderId="0" xfId="0" applyNumberFormat="1" applyFont="1" applyFill="1" applyAlignment="1">
      <alignment vertical="center" wrapText="1"/>
    </xf>
    <xf numFmtId="49" fontId="26" fillId="0" borderId="0" xfId="0" applyNumberFormat="1" applyFont="1" applyFill="1" applyAlignment="1">
      <alignment vertical="center" wrapText="1"/>
    </xf>
    <xf numFmtId="186" fontId="17" fillId="34" borderId="10" xfId="0" applyNumberFormat="1" applyFont="1" applyFill="1" applyBorder="1" applyAlignment="1">
      <alignment vertical="center" wrapText="1"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36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wrapText="1"/>
    </xf>
    <xf numFmtId="0" fontId="34" fillId="36" borderId="10" xfId="0" applyFont="1" applyFill="1" applyBorder="1" applyAlignment="1">
      <alignment/>
    </xf>
    <xf numFmtId="0" fontId="35" fillId="36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0" fontId="33" fillId="0" borderId="0" xfId="0" applyFont="1" applyAlignment="1">
      <alignment/>
    </xf>
    <xf numFmtId="2" fontId="119" fillId="34" borderId="10" xfId="0" applyNumberFormat="1" applyFont="1" applyFill="1" applyBorder="1" applyAlignment="1">
      <alignment horizontal="center" vertical="center" wrapText="1"/>
    </xf>
    <xf numFmtId="0" fontId="120" fillId="34" borderId="10" xfId="0" applyFont="1" applyFill="1" applyBorder="1" applyAlignment="1" applyProtection="1">
      <alignment horizontal="center" vertical="center"/>
      <protection locked="0"/>
    </xf>
    <xf numFmtId="0" fontId="23" fillId="34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185" fontId="1" fillId="0" borderId="10" xfId="0" applyNumberFormat="1" applyFont="1" applyFill="1" applyBorder="1" applyAlignment="1" applyProtection="1">
      <alignment horizontal="center"/>
      <protection locked="0"/>
    </xf>
    <xf numFmtId="179" fontId="121" fillId="34" borderId="10" xfId="0" applyNumberFormat="1" applyFont="1" applyFill="1" applyBorder="1" applyAlignment="1">
      <alignment horizontal="center" vertical="center" wrapText="1"/>
    </xf>
    <xf numFmtId="0" fontId="122" fillId="34" borderId="10" xfId="0" applyFont="1" applyFill="1" applyBorder="1" applyAlignment="1" applyProtection="1">
      <alignment horizontal="center" vertical="center"/>
      <protection locked="0"/>
    </xf>
    <xf numFmtId="0" fontId="115" fillId="34" borderId="12" xfId="0" applyFont="1" applyFill="1" applyBorder="1" applyAlignment="1">
      <alignment horizontal="center" vertical="center" wrapText="1"/>
    </xf>
    <xf numFmtId="2" fontId="115" fillId="34" borderId="1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6" borderId="10" xfId="0" applyFont="1" applyFill="1" applyBorder="1" applyAlignment="1">
      <alignment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0" fontId="123" fillId="34" borderId="12" xfId="0" applyFont="1" applyFill="1" applyBorder="1" applyAlignment="1">
      <alignment horizontal="center" vertical="center" wrapText="1"/>
    </xf>
    <xf numFmtId="0" fontId="124" fillId="34" borderId="10" xfId="0" applyFont="1" applyFill="1" applyBorder="1" applyAlignment="1">
      <alignment horizontal="left" vertical="top" wrapText="1"/>
    </xf>
    <xf numFmtId="0" fontId="125" fillId="34" borderId="10" xfId="0" applyFont="1" applyFill="1" applyBorder="1" applyAlignment="1">
      <alignment horizontal="left" vertical="center" wrapText="1"/>
    </xf>
    <xf numFmtId="0" fontId="125" fillId="34" borderId="10" xfId="0" applyFont="1" applyFill="1" applyBorder="1" applyAlignment="1">
      <alignment horizontal="center" vertical="center" wrapText="1"/>
    </xf>
    <xf numFmtId="49" fontId="125" fillId="34" borderId="10" xfId="0" applyNumberFormat="1" applyFont="1" applyFill="1" applyBorder="1" applyAlignment="1">
      <alignment horizontal="center" vertical="center" wrapText="1"/>
    </xf>
    <xf numFmtId="49" fontId="123" fillId="34" borderId="10" xfId="0" applyNumberFormat="1" applyFont="1" applyFill="1" applyBorder="1" applyAlignment="1">
      <alignment horizontal="center" vertical="center" wrapText="1"/>
    </xf>
    <xf numFmtId="0" fontId="126" fillId="34" borderId="19" xfId="0" applyFont="1" applyFill="1" applyBorder="1" applyAlignment="1" applyProtection="1">
      <alignment horizontal="center" vertical="center"/>
      <protection locked="0"/>
    </xf>
    <xf numFmtId="0" fontId="126" fillId="34" borderId="10" xfId="0" applyFont="1" applyFill="1" applyBorder="1" applyAlignment="1" applyProtection="1">
      <alignment horizontal="center" vertical="center"/>
      <protection locked="0"/>
    </xf>
    <xf numFmtId="49" fontId="126" fillId="34" borderId="10" xfId="0" applyNumberFormat="1" applyFont="1" applyFill="1" applyBorder="1" applyAlignment="1" applyProtection="1">
      <alignment horizontal="center" vertical="center"/>
      <protection locked="0"/>
    </xf>
    <xf numFmtId="1" fontId="123" fillId="34" borderId="10" xfId="0" applyNumberFormat="1" applyFont="1" applyFill="1" applyBorder="1" applyAlignment="1">
      <alignment horizontal="center" vertical="center" wrapText="1"/>
    </xf>
    <xf numFmtId="179" fontId="127" fillId="34" borderId="10" xfId="0" applyNumberFormat="1" applyFont="1" applyFill="1" applyBorder="1" applyAlignment="1">
      <alignment horizontal="center" vertical="center" wrapText="1"/>
    </xf>
    <xf numFmtId="2" fontId="128" fillId="34" borderId="10" xfId="0" applyNumberFormat="1" applyFont="1" applyFill="1" applyBorder="1" applyAlignment="1">
      <alignment horizontal="center" vertical="center" wrapText="1"/>
    </xf>
    <xf numFmtId="2" fontId="127" fillId="34" borderId="10" xfId="0" applyNumberFormat="1" applyFont="1" applyFill="1" applyBorder="1" applyAlignment="1">
      <alignment horizontal="center" vertical="top" wrapText="1"/>
    </xf>
    <xf numFmtId="10" fontId="123" fillId="34" borderId="10" xfId="0" applyNumberFormat="1" applyFont="1" applyFill="1" applyBorder="1" applyAlignment="1">
      <alignment horizontal="center" vertical="center" wrapText="1"/>
    </xf>
    <xf numFmtId="2" fontId="123" fillId="34" borderId="10" xfId="0" applyNumberFormat="1" applyFont="1" applyFill="1" applyBorder="1" applyAlignment="1">
      <alignment horizontal="center" vertical="center" wrapText="1"/>
    </xf>
    <xf numFmtId="9" fontId="123" fillId="34" borderId="10" xfId="0" applyNumberFormat="1" applyFont="1" applyFill="1" applyBorder="1" applyAlignment="1">
      <alignment horizontal="center" vertical="center" wrapText="1"/>
    </xf>
    <xf numFmtId="10" fontId="123" fillId="34" borderId="24" xfId="0" applyNumberFormat="1" applyFont="1" applyFill="1" applyBorder="1" applyAlignment="1">
      <alignment horizontal="center" vertical="center" wrapText="1"/>
    </xf>
    <xf numFmtId="2" fontId="123" fillId="34" borderId="12" xfId="0" applyNumberFormat="1" applyFont="1" applyFill="1" applyBorder="1" applyAlignment="1">
      <alignment horizontal="center" vertical="center" wrapText="1"/>
    </xf>
    <xf numFmtId="2" fontId="123" fillId="34" borderId="24" xfId="0" applyNumberFormat="1" applyFont="1" applyFill="1" applyBorder="1" applyAlignment="1">
      <alignment horizontal="center" vertical="center" wrapText="1"/>
    </xf>
    <xf numFmtId="9" fontId="123" fillId="34" borderId="24" xfId="0" applyNumberFormat="1" applyFont="1" applyFill="1" applyBorder="1" applyAlignment="1">
      <alignment horizontal="center" vertical="center" wrapText="1"/>
    </xf>
    <xf numFmtId="0" fontId="124" fillId="34" borderId="10" xfId="0" applyFont="1" applyFill="1" applyBorder="1" applyAlignment="1">
      <alignment vertical="center" wrapText="1"/>
    </xf>
    <xf numFmtId="0" fontId="123" fillId="34" borderId="10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vertical="center" wrapText="1"/>
    </xf>
    <xf numFmtId="0" fontId="21" fillId="34" borderId="18" xfId="0" applyFont="1" applyFill="1" applyBorder="1" applyAlignment="1">
      <alignment horizontal="center" vertical="center" wrapText="1"/>
    </xf>
    <xf numFmtId="2" fontId="115" fillId="34" borderId="18" xfId="0" applyNumberFormat="1" applyFont="1" applyFill="1" applyBorder="1" applyAlignment="1">
      <alignment horizontal="center" vertical="center" wrapText="1"/>
    </xf>
    <xf numFmtId="2" fontId="23" fillId="34" borderId="18" xfId="0" applyNumberFormat="1" applyFont="1" applyFill="1" applyBorder="1" applyAlignment="1">
      <alignment horizontal="center" vertical="top" wrapText="1"/>
    </xf>
    <xf numFmtId="10" fontId="26" fillId="34" borderId="18" xfId="0" applyNumberFormat="1" applyFont="1" applyFill="1" applyBorder="1" applyAlignment="1">
      <alignment horizontal="center" vertical="center" wrapText="1"/>
    </xf>
    <xf numFmtId="2" fontId="26" fillId="34" borderId="18" xfId="0" applyNumberFormat="1" applyFont="1" applyFill="1" applyBorder="1" applyAlignment="1">
      <alignment horizontal="center" vertical="center" wrapText="1"/>
    </xf>
    <xf numFmtId="2" fontId="24" fillId="34" borderId="18" xfId="0" applyNumberFormat="1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vertical="center" wrapText="1"/>
    </xf>
    <xf numFmtId="0" fontId="27" fillId="34" borderId="16" xfId="0" applyFont="1" applyFill="1" applyBorder="1" applyAlignment="1" applyProtection="1">
      <alignment horizontal="center" vertical="center"/>
      <protection locked="0"/>
    </xf>
    <xf numFmtId="0" fontId="27" fillId="34" borderId="12" xfId="0" applyFont="1" applyFill="1" applyBorder="1" applyAlignment="1" applyProtection="1">
      <alignment horizontal="center" vertical="center"/>
      <protection locked="0"/>
    </xf>
    <xf numFmtId="49" fontId="27" fillId="34" borderId="12" xfId="0" applyNumberFormat="1" applyFont="1" applyFill="1" applyBorder="1" applyAlignment="1" applyProtection="1">
      <alignment horizontal="center" vertical="center"/>
      <protection locked="0"/>
    </xf>
    <xf numFmtId="10" fontId="26" fillId="34" borderId="12" xfId="0" applyNumberFormat="1" applyFont="1" applyFill="1" applyBorder="1" applyAlignment="1">
      <alignment horizontal="center" vertical="center" wrapText="1"/>
    </xf>
    <xf numFmtId="2" fontId="26" fillId="35" borderId="23" xfId="0" applyNumberFormat="1" applyFont="1" applyFill="1" applyBorder="1" applyAlignment="1">
      <alignment horizontal="center" vertical="center" wrapText="1"/>
    </xf>
    <xf numFmtId="2" fontId="10" fillId="0" borderId="27" xfId="0" applyNumberFormat="1" applyFont="1" applyFill="1" applyBorder="1" applyAlignment="1" applyProtection="1">
      <alignment horizontal="center"/>
      <protection/>
    </xf>
    <xf numFmtId="182" fontId="30" fillId="33" borderId="23" xfId="0" applyNumberFormat="1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2" fontId="128" fillId="34" borderId="12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 applyProtection="1">
      <alignment horizontal="center"/>
      <protection/>
    </xf>
    <xf numFmtId="179" fontId="14" fillId="33" borderId="28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9" xfId="0" applyFont="1" applyFill="1" applyBorder="1" applyAlignment="1">
      <alignment vertical="center" wrapText="1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10" fillId="0" borderId="18" xfId="0" applyNumberFormat="1" applyFont="1" applyFill="1" applyBorder="1" applyAlignment="1" applyProtection="1">
      <alignment horizontal="center"/>
      <protection/>
    </xf>
    <xf numFmtId="9" fontId="1" fillId="0" borderId="18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 applyProtection="1">
      <alignment horizontal="center"/>
      <protection/>
    </xf>
    <xf numFmtId="9" fontId="10" fillId="0" borderId="18" xfId="0" applyNumberFormat="1" applyFont="1" applyFill="1" applyBorder="1" applyAlignment="1" applyProtection="1">
      <alignment horizontal="center"/>
      <protection locked="0"/>
    </xf>
    <xf numFmtId="2" fontId="10" fillId="0" borderId="30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 applyProtection="1">
      <alignment horizontal="center"/>
      <protection locked="0"/>
    </xf>
    <xf numFmtId="2" fontId="9" fillId="0" borderId="12" xfId="0" applyNumberFormat="1" applyFont="1" applyFill="1" applyBorder="1" applyAlignment="1" applyProtection="1">
      <alignment horizontal="center"/>
      <protection/>
    </xf>
    <xf numFmtId="2" fontId="9" fillId="0" borderId="24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/>
    </xf>
    <xf numFmtId="0" fontId="16" fillId="36" borderId="32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 applyProtection="1">
      <alignment horizontal="center"/>
      <protection locked="0"/>
    </xf>
    <xf numFmtId="179" fontId="16" fillId="36" borderId="23" xfId="0" applyNumberFormat="1" applyFont="1" applyFill="1" applyBorder="1" applyAlignment="1" applyProtection="1">
      <alignment horizontal="center"/>
      <protection/>
    </xf>
    <xf numFmtId="179" fontId="16" fillId="36" borderId="26" xfId="0" applyNumberFormat="1" applyFont="1" applyFill="1" applyBorder="1" applyAlignment="1" applyProtection="1">
      <alignment horizontal="center"/>
      <protection/>
    </xf>
    <xf numFmtId="179" fontId="16" fillId="36" borderId="33" xfId="0" applyNumberFormat="1" applyFont="1" applyFill="1" applyBorder="1" applyAlignment="1" applyProtection="1">
      <alignment horizontal="center"/>
      <protection/>
    </xf>
    <xf numFmtId="0" fontId="1" fillId="36" borderId="26" xfId="0" applyFont="1" applyFill="1" applyBorder="1" applyAlignment="1">
      <alignment/>
    </xf>
    <xf numFmtId="0" fontId="8" fillId="0" borderId="25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" fillId="34" borderId="29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49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2" fontId="17" fillId="34" borderId="30" xfId="0" applyNumberFormat="1" applyFont="1" applyFill="1" applyBorder="1" applyAlignment="1">
      <alignment horizontal="center" vertical="center" wrapText="1"/>
    </xf>
    <xf numFmtId="2" fontId="10" fillId="34" borderId="30" xfId="0" applyNumberFormat="1" applyFont="1" applyFill="1" applyBorder="1" applyAlignment="1" applyProtection="1">
      <alignment horizontal="center"/>
      <protection/>
    </xf>
    <xf numFmtId="9" fontId="1" fillId="0" borderId="30" xfId="0" applyNumberFormat="1" applyFont="1" applyFill="1" applyBorder="1" applyAlignment="1" applyProtection="1">
      <alignment horizontal="center"/>
      <protection locked="0"/>
    </xf>
    <xf numFmtId="2" fontId="8" fillId="0" borderId="30" xfId="0" applyNumberFormat="1" applyFont="1" applyFill="1" applyBorder="1" applyAlignment="1" applyProtection="1">
      <alignment horizontal="center"/>
      <protection locked="0"/>
    </xf>
    <xf numFmtId="2" fontId="8" fillId="0" borderId="30" xfId="0" applyNumberFormat="1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2" fontId="9" fillId="0" borderId="12" xfId="0" applyNumberFormat="1" applyFont="1" applyFill="1" applyBorder="1" applyAlignment="1">
      <alignment horizontal="center"/>
    </xf>
    <xf numFmtId="0" fontId="16" fillId="36" borderId="23" xfId="0" applyFont="1" applyFill="1" applyBorder="1" applyAlignment="1" applyProtection="1">
      <alignment horizontal="center"/>
      <protection locked="0"/>
    </xf>
    <xf numFmtId="179" fontId="16" fillId="36" borderId="23" xfId="0" applyNumberFormat="1" applyFont="1" applyFill="1" applyBorder="1" applyAlignment="1">
      <alignment horizontal="center"/>
    </xf>
    <xf numFmtId="186" fontId="16" fillId="36" borderId="26" xfId="0" applyNumberFormat="1" applyFont="1" applyFill="1" applyBorder="1" applyAlignment="1" applyProtection="1">
      <alignment horizontal="center"/>
      <protection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2" fontId="16" fillId="36" borderId="23" xfId="0" applyNumberFormat="1" applyFont="1" applyFill="1" applyBorder="1" applyAlignment="1" applyProtection="1">
      <alignment horizontal="center"/>
      <protection/>
    </xf>
    <xf numFmtId="179" fontId="16" fillId="36" borderId="23" xfId="0" applyNumberFormat="1" applyFont="1" applyFill="1" applyBorder="1" applyAlignment="1" applyProtection="1">
      <alignment horizontal="center" vertical="center" wrapText="1"/>
      <protection/>
    </xf>
    <xf numFmtId="179" fontId="16" fillId="36" borderId="23" xfId="0" applyNumberFormat="1" applyFont="1" applyFill="1" applyBorder="1" applyAlignment="1" applyProtection="1">
      <alignment horizontal="left" vertical="center" wrapText="1"/>
      <protection/>
    </xf>
    <xf numFmtId="179" fontId="16" fillId="36" borderId="33" xfId="0" applyNumberFormat="1" applyFont="1" applyFill="1" applyBorder="1" applyAlignment="1" applyProtection="1">
      <alignment horizontal="left" vertical="center" wrapText="1"/>
      <protection/>
    </xf>
    <xf numFmtId="0" fontId="13" fillId="36" borderId="26" xfId="0" applyFont="1" applyFill="1" applyBorder="1" applyAlignment="1">
      <alignment horizontal="center"/>
    </xf>
    <xf numFmtId="182" fontId="14" fillId="33" borderId="17" xfId="0" applyNumberFormat="1" applyFont="1" applyFill="1" applyBorder="1" applyAlignment="1">
      <alignment/>
    </xf>
    <xf numFmtId="182" fontId="16" fillId="36" borderId="23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0" fontId="26" fillId="34" borderId="18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9" fillId="34" borderId="0" xfId="0" applyFont="1" applyFill="1" applyAlignment="1">
      <alignment/>
    </xf>
    <xf numFmtId="0" fontId="130" fillId="34" borderId="0" xfId="0" applyFont="1" applyFill="1" applyAlignment="1">
      <alignment/>
    </xf>
    <xf numFmtId="2" fontId="127" fillId="34" borderId="10" xfId="0" applyNumberFormat="1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wrapText="1"/>
    </xf>
    <xf numFmtId="0" fontId="26" fillId="34" borderId="12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wrapText="1"/>
    </xf>
    <xf numFmtId="49" fontId="21" fillId="34" borderId="10" xfId="0" applyNumberFormat="1" applyFont="1" applyFill="1" applyBorder="1" applyAlignment="1">
      <alignment horizontal="center" wrapText="1"/>
    </xf>
    <xf numFmtId="0" fontId="26" fillId="34" borderId="10" xfId="0" applyFont="1" applyFill="1" applyBorder="1" applyAlignment="1">
      <alignment horizontal="center" wrapText="1"/>
    </xf>
    <xf numFmtId="0" fontId="27" fillId="34" borderId="19" xfId="0" applyFont="1" applyFill="1" applyBorder="1" applyAlignment="1" applyProtection="1">
      <alignment horizontal="center"/>
      <protection locked="0"/>
    </xf>
    <xf numFmtId="0" fontId="27" fillId="34" borderId="10" xfId="0" applyFont="1" applyFill="1" applyBorder="1" applyAlignment="1" applyProtection="1">
      <alignment horizontal="center"/>
      <protection locked="0"/>
    </xf>
    <xf numFmtId="49" fontId="27" fillId="34" borderId="10" xfId="0" applyNumberFormat="1" applyFont="1" applyFill="1" applyBorder="1" applyAlignment="1" applyProtection="1">
      <alignment horizontal="center"/>
      <protection locked="0"/>
    </xf>
    <xf numFmtId="1" fontId="26" fillId="34" borderId="10" xfId="0" applyNumberFormat="1" applyFont="1" applyFill="1" applyBorder="1" applyAlignment="1">
      <alignment horizontal="center" wrapText="1"/>
    </xf>
    <xf numFmtId="182" fontId="23" fillId="34" borderId="10" xfId="0" applyNumberFormat="1" applyFont="1" applyFill="1" applyBorder="1" applyAlignment="1">
      <alignment horizontal="center" wrapText="1"/>
    </xf>
    <xf numFmtId="2" fontId="24" fillId="34" borderId="10" xfId="0" applyNumberFormat="1" applyFont="1" applyFill="1" applyBorder="1" applyAlignment="1">
      <alignment horizontal="center" wrapText="1"/>
    </xf>
    <xf numFmtId="2" fontId="23" fillId="34" borderId="10" xfId="0" applyNumberFormat="1" applyFont="1" applyFill="1" applyBorder="1" applyAlignment="1">
      <alignment horizontal="center" wrapText="1"/>
    </xf>
    <xf numFmtId="10" fontId="26" fillId="34" borderId="10" xfId="0" applyNumberFormat="1" applyFont="1" applyFill="1" applyBorder="1" applyAlignment="1">
      <alignment horizontal="center" wrapText="1"/>
    </xf>
    <xf numFmtId="2" fontId="26" fillId="34" borderId="10" xfId="0" applyNumberFormat="1" applyFont="1" applyFill="1" applyBorder="1" applyAlignment="1">
      <alignment horizontal="center" wrapText="1"/>
    </xf>
    <xf numFmtId="9" fontId="26" fillId="34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39" fillId="34" borderId="0" xfId="0" applyFont="1" applyFill="1" applyAlignment="1">
      <alignment/>
    </xf>
    <xf numFmtId="2" fontId="127" fillId="36" borderId="10" xfId="0" applyNumberFormat="1" applyFont="1" applyFill="1" applyBorder="1" applyAlignment="1">
      <alignment horizontal="left" vertical="center" wrapText="1"/>
    </xf>
    <xf numFmtId="0" fontId="131" fillId="34" borderId="10" xfId="0" applyFont="1" applyFill="1" applyBorder="1" applyAlignment="1">
      <alignment/>
    </xf>
    <xf numFmtId="0" fontId="124" fillId="34" borderId="10" xfId="0" applyFont="1" applyFill="1" applyBorder="1" applyAlignment="1">
      <alignment vertical="top" wrapText="1"/>
    </xf>
    <xf numFmtId="182" fontId="31" fillId="33" borderId="23" xfId="0" applyNumberFormat="1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left" vertical="center" wrapText="1"/>
    </xf>
    <xf numFmtId="2" fontId="132" fillId="34" borderId="10" xfId="0" applyNumberFormat="1" applyFont="1" applyFill="1" applyBorder="1" applyAlignment="1">
      <alignment horizontal="center" vertical="center" wrapText="1"/>
    </xf>
    <xf numFmtId="0" fontId="4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133" fillId="34" borderId="0" xfId="0" applyFont="1" applyFill="1" applyAlignment="1">
      <alignment/>
    </xf>
    <xf numFmtId="0" fontId="134" fillId="0" borderId="0" xfId="0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 wrapText="1"/>
    </xf>
    <xf numFmtId="0" fontId="132" fillId="0" borderId="0" xfId="0" applyFont="1" applyFill="1" applyBorder="1" applyAlignment="1">
      <alignment horizontal="center" vertical="center" wrapText="1"/>
    </xf>
    <xf numFmtId="2" fontId="136" fillId="0" borderId="0" xfId="0" applyNumberFormat="1" applyFont="1" applyFill="1" applyBorder="1" applyAlignment="1">
      <alignment horizontal="center" vertical="center" wrapText="1"/>
    </xf>
    <xf numFmtId="2" fontId="137" fillId="0" borderId="0" xfId="0" applyNumberFormat="1" applyFont="1" applyFill="1" applyBorder="1" applyAlignment="1">
      <alignment horizontal="center" vertical="center" wrapText="1"/>
    </xf>
    <xf numFmtId="2" fontId="136" fillId="0" borderId="0" xfId="0" applyNumberFormat="1" applyFont="1" applyFill="1" applyBorder="1" applyAlignment="1">
      <alignment horizontal="center" vertical="top" wrapText="1"/>
    </xf>
    <xf numFmtId="2" fontId="134" fillId="0" borderId="0" xfId="0" applyNumberFormat="1" applyFont="1" applyFill="1" applyBorder="1" applyAlignment="1">
      <alignment horizontal="center" vertical="center" wrapText="1"/>
    </xf>
    <xf numFmtId="2" fontId="134" fillId="35" borderId="0" xfId="0" applyNumberFormat="1" applyFont="1" applyFill="1" applyBorder="1" applyAlignment="1">
      <alignment horizontal="center" vertical="center" wrapText="1"/>
    </xf>
    <xf numFmtId="2" fontId="134" fillId="0" borderId="0" xfId="0" applyNumberFormat="1" applyFont="1" applyFill="1" applyBorder="1" applyAlignment="1">
      <alignment horizontal="left" vertical="center" wrapText="1"/>
    </xf>
    <xf numFmtId="2" fontId="132" fillId="0" borderId="0" xfId="0" applyNumberFormat="1" applyFont="1" applyFill="1" applyBorder="1" applyAlignment="1">
      <alignment horizontal="center" vertical="center" wrapText="1"/>
    </xf>
    <xf numFmtId="0" fontId="138" fillId="0" borderId="0" xfId="0" applyFont="1" applyAlignment="1">
      <alignment/>
    </xf>
    <xf numFmtId="2" fontId="139" fillId="0" borderId="0" xfId="0" applyNumberFormat="1" applyFont="1" applyAlignment="1">
      <alignment/>
    </xf>
    <xf numFmtId="185" fontId="136" fillId="0" borderId="0" xfId="0" applyNumberFormat="1" applyFont="1" applyFill="1" applyBorder="1" applyAlignment="1">
      <alignment horizontal="center" vertical="center" wrapText="1"/>
    </xf>
    <xf numFmtId="0" fontId="140" fillId="34" borderId="10" xfId="0" applyFont="1" applyFill="1" applyBorder="1" applyAlignment="1">
      <alignment horizontal="left" vertical="center" wrapText="1"/>
    </xf>
    <xf numFmtId="186" fontId="31" fillId="33" borderId="23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0" fillId="34" borderId="0" xfId="0" applyFont="1" applyFill="1" applyBorder="1" applyAlignment="1">
      <alignment/>
    </xf>
    <xf numFmtId="0" fontId="40" fillId="34" borderId="0" xfId="0" applyFont="1" applyFill="1" applyBorder="1" applyAlignment="1">
      <alignment/>
    </xf>
    <xf numFmtId="0" fontId="133" fillId="34" borderId="0" xfId="0" applyFont="1" applyFill="1" applyBorder="1" applyAlignment="1">
      <alignment/>
    </xf>
    <xf numFmtId="2" fontId="40" fillId="0" borderId="0" xfId="0" applyNumberFormat="1" applyFont="1" applyBorder="1" applyAlignment="1">
      <alignment/>
    </xf>
    <xf numFmtId="2" fontId="24" fillId="34" borderId="0" xfId="0" applyNumberFormat="1" applyFont="1" applyFill="1" applyBorder="1" applyAlignment="1">
      <alignment horizontal="center" vertical="center" wrapText="1"/>
    </xf>
    <xf numFmtId="2" fontId="139" fillId="0" borderId="0" xfId="0" applyNumberFormat="1" applyFont="1" applyBorder="1" applyAlignment="1">
      <alignment/>
    </xf>
    <xf numFmtId="182" fontId="43" fillId="33" borderId="23" xfId="0" applyNumberFormat="1" applyFont="1" applyFill="1" applyBorder="1" applyAlignment="1">
      <alignment horizontal="center" vertical="center" wrapText="1"/>
    </xf>
    <xf numFmtId="179" fontId="31" fillId="33" borderId="23" xfId="0" applyNumberFormat="1" applyFont="1" applyFill="1" applyBorder="1" applyAlignment="1">
      <alignment horizontal="center" vertical="center" wrapText="1"/>
    </xf>
    <xf numFmtId="2" fontId="24" fillId="36" borderId="10" xfId="0" applyNumberFormat="1" applyFont="1" applyFill="1" applyBorder="1" applyAlignment="1">
      <alignment horizontal="center" vertical="center" wrapText="1"/>
    </xf>
    <xf numFmtId="2" fontId="128" fillId="36" borderId="10" xfId="0" applyNumberFormat="1" applyFont="1" applyFill="1" applyBorder="1" applyAlignment="1">
      <alignment horizontal="center" vertical="center" wrapText="1"/>
    </xf>
    <xf numFmtId="0" fontId="125" fillId="36" borderId="10" xfId="0" applyFont="1" applyFill="1" applyBorder="1" applyAlignment="1">
      <alignment horizontal="center" vertical="center" wrapText="1"/>
    </xf>
    <xf numFmtId="49" fontId="125" fillId="36" borderId="10" xfId="0" applyNumberFormat="1" applyFont="1" applyFill="1" applyBorder="1" applyAlignment="1">
      <alignment horizontal="center" vertical="center" wrapText="1"/>
    </xf>
    <xf numFmtId="0" fontId="116" fillId="36" borderId="10" xfId="0" applyFont="1" applyFill="1" applyBorder="1" applyAlignment="1">
      <alignment horizontal="center" vertical="center" wrapText="1"/>
    </xf>
    <xf numFmtId="49" fontId="126" fillId="36" borderId="10" xfId="0" applyNumberFormat="1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top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6" borderId="28" xfId="0" applyFont="1" applyFill="1" applyBorder="1" applyAlignment="1">
      <alignment horizontal="center" vertical="center" wrapText="1"/>
    </xf>
    <xf numFmtId="0" fontId="26" fillId="36" borderId="22" xfId="0" applyFont="1" applyFill="1" applyBorder="1" applyAlignment="1">
      <alignment horizontal="center" vertical="center" wrapText="1"/>
    </xf>
    <xf numFmtId="0" fontId="26" fillId="36" borderId="32" xfId="0" applyFont="1" applyFill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16" fillId="36" borderId="28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 wrapText="1"/>
    </xf>
    <xf numFmtId="0" fontId="16" fillId="36" borderId="32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141" fillId="0" borderId="0" xfId="0" applyFont="1" applyFill="1" applyAlignment="1" applyProtection="1">
      <alignment horizontal="center" wrapText="1"/>
      <protection locked="0"/>
    </xf>
    <xf numFmtId="0" fontId="142" fillId="0" borderId="0" xfId="0" applyFont="1" applyFill="1" applyAlignment="1">
      <alignment horizontal="center"/>
    </xf>
    <xf numFmtId="0" fontId="143" fillId="0" borderId="0" xfId="0" applyFont="1" applyFill="1" applyBorder="1" applyAlignment="1" applyProtection="1">
      <alignment horizontal="center" vertical="center" wrapText="1"/>
      <protection locked="0"/>
    </xf>
    <xf numFmtId="0" fontId="142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41" fillId="36" borderId="10" xfId="0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4" fillId="0" borderId="15" xfId="0" applyFont="1" applyBorder="1" applyAlignment="1">
      <alignment horizontal="right"/>
    </xf>
    <xf numFmtId="49" fontId="116" fillId="34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90;&#1072;&#1090;&#1082;&#1072;%20&#1085;&#1072;%2001.01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февр (2)"/>
      <sheetName val="протокол февр"/>
      <sheetName val="протокол янв"/>
      <sheetName val="Штатка на 01.01.2019 "/>
      <sheetName val="РАСЧЁТЫ по НОВОЙ МОДЕЛИ (6)"/>
      <sheetName val="шт 01.01.19"/>
      <sheetName val="РАСЧЁТЫ по НОВОЙ МОДЕЛИ (4)"/>
      <sheetName val="РАСЧЁТЫ по НОВОЙ МОДЕЛИ (3)"/>
      <sheetName val="РАСЧЁТЫ по НОВОЙ МОДЕЛИ (2)"/>
      <sheetName val="ШТАТЫ по действующей системе"/>
      <sheetName val="РАСЧЁТЫ по действующей системе"/>
      <sheetName val="ШТАТЫ по НОВОЙ МОДЕЛИ"/>
      <sheetName val="РАСЧЁТЫ по НОВОЙ МОДЕЛИ"/>
      <sheetName val="Лист1"/>
    </sheetNames>
    <sheetDataSet>
      <sheetData sheetId="10">
        <row r="9">
          <cell r="D9" t="str">
            <v>высшее</v>
          </cell>
        </row>
        <row r="14">
          <cell r="D14" t="str">
            <v>высшее</v>
          </cell>
        </row>
        <row r="23">
          <cell r="D23" t="str">
            <v>высшее</v>
          </cell>
        </row>
        <row r="24">
          <cell r="D24" t="str">
            <v>высшее</v>
          </cell>
        </row>
        <row r="26">
          <cell r="D26" t="str">
            <v>высшее</v>
          </cell>
        </row>
        <row r="72">
          <cell r="D72" t="str">
            <v>высшее</v>
          </cell>
        </row>
        <row r="75">
          <cell r="D75" t="str">
            <v>среднее</v>
          </cell>
        </row>
        <row r="76">
          <cell r="D76" t="str">
            <v>среднее</v>
          </cell>
        </row>
        <row r="77">
          <cell r="D77" t="str">
            <v>среднее</v>
          </cell>
        </row>
        <row r="78">
          <cell r="D78" t="str">
            <v>среднее</v>
          </cell>
        </row>
        <row r="79">
          <cell r="D79" t="str">
            <v>среднее</v>
          </cell>
        </row>
        <row r="80">
          <cell r="D80" t="str">
            <v>среднее</v>
          </cell>
        </row>
        <row r="81">
          <cell r="D81" t="str">
            <v>среднее</v>
          </cell>
        </row>
        <row r="83">
          <cell r="D83" t="str">
            <v>среднее</v>
          </cell>
        </row>
        <row r="84">
          <cell r="D84" t="str">
            <v>среднее</v>
          </cell>
        </row>
        <row r="85">
          <cell r="D85" t="str">
            <v>среднее</v>
          </cell>
        </row>
        <row r="86">
          <cell r="D86" t="str">
            <v>среднее</v>
          </cell>
        </row>
        <row r="87">
          <cell r="D87" t="str">
            <v>среднее</v>
          </cell>
        </row>
        <row r="93">
          <cell r="D93" t="str">
            <v>среднее</v>
          </cell>
        </row>
        <row r="94">
          <cell r="D94" t="str">
            <v>среднее</v>
          </cell>
        </row>
        <row r="95">
          <cell r="D95" t="str">
            <v>среднее</v>
          </cell>
        </row>
        <row r="96">
          <cell r="D96" t="str">
            <v>среднее</v>
          </cell>
        </row>
        <row r="97">
          <cell r="D97" t="str">
            <v>среднее</v>
          </cell>
        </row>
        <row r="98">
          <cell r="D98" t="str">
            <v>среднее</v>
          </cell>
        </row>
        <row r="102">
          <cell r="D102" t="str">
            <v>среднее</v>
          </cell>
        </row>
        <row r="104">
          <cell r="D104" t="str">
            <v>среднее</v>
          </cell>
        </row>
        <row r="109">
          <cell r="D109" t="str">
            <v>среднее</v>
          </cell>
        </row>
        <row r="113">
          <cell r="D113" t="str">
            <v>среднее</v>
          </cell>
        </row>
        <row r="116">
          <cell r="D116" t="str">
            <v>среднее</v>
          </cell>
        </row>
        <row r="117">
          <cell r="D117" t="str">
            <v>среднее</v>
          </cell>
        </row>
        <row r="118">
          <cell r="D118" t="str">
            <v>среднее</v>
          </cell>
        </row>
        <row r="119">
          <cell r="D119" t="str">
            <v>среднее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view="pageBreakPreview" zoomScale="40" zoomScaleNormal="50" zoomScaleSheetLayoutView="40" zoomScalePageLayoutView="0" workbookViewId="0" topLeftCell="A31">
      <selection activeCell="M23" sqref="M23"/>
    </sheetView>
  </sheetViews>
  <sheetFormatPr defaultColWidth="9.00390625" defaultRowHeight="12.75"/>
  <cols>
    <col min="1" max="1" width="5.875" style="76" customWidth="1"/>
    <col min="2" max="2" width="76.375" style="77" customWidth="1"/>
    <col min="3" max="3" width="52.875" style="78" customWidth="1"/>
    <col min="4" max="4" width="25.25390625" style="79" customWidth="1"/>
    <col min="5" max="5" width="21.875" style="79" customWidth="1"/>
    <col min="6" max="6" width="17.875" style="80" customWidth="1"/>
    <col min="7" max="7" width="14.375" style="81" customWidth="1"/>
    <col min="8" max="8" width="15.375" style="79" customWidth="1"/>
    <col min="9" max="9" width="6.00390625" style="81" customWidth="1"/>
    <col min="10" max="10" width="7.125" style="81" customWidth="1"/>
    <col min="11" max="11" width="10.875" style="81" customWidth="1"/>
    <col min="12" max="12" width="11.00390625" style="81" customWidth="1"/>
    <col min="13" max="13" width="21.75390625" style="82" customWidth="1"/>
    <col min="14" max="14" width="18.125" style="83" customWidth="1"/>
    <col min="15" max="15" width="35.375" style="84" customWidth="1"/>
    <col min="16" max="16" width="10.125" style="81" hidden="1" customWidth="1"/>
    <col min="17" max="17" width="13.00390625" style="81" hidden="1" customWidth="1"/>
    <col min="18" max="18" width="8.125" style="85" hidden="1" customWidth="1"/>
    <col min="19" max="19" width="13.00390625" style="86" customWidth="1"/>
    <col min="20" max="20" width="29.25390625" style="87" customWidth="1"/>
    <col min="21" max="21" width="8.25390625" style="81" customWidth="1"/>
    <col min="22" max="22" width="34.875" style="79" customWidth="1"/>
    <col min="23" max="23" width="35.875" style="89" customWidth="1"/>
    <col min="26" max="26" width="48.625" style="259" customWidth="1"/>
  </cols>
  <sheetData>
    <row r="1" ht="45.75">
      <c r="U1" s="88"/>
    </row>
    <row r="2" spans="1:26" s="249" customFormat="1" ht="34.5">
      <c r="A2" s="419" t="s">
        <v>214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Z2" s="259"/>
    </row>
    <row r="3" spans="1:26" s="249" customFormat="1" ht="35.25" thickBot="1">
      <c r="A3" s="420" t="s">
        <v>83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Z3" s="259"/>
    </row>
    <row r="4" spans="1:23" ht="81" customHeight="1" thickBot="1">
      <c r="A4" s="421" t="s">
        <v>84</v>
      </c>
      <c r="B4" s="423" t="s">
        <v>85</v>
      </c>
      <c r="C4" s="425" t="s">
        <v>86</v>
      </c>
      <c r="D4" s="425" t="s">
        <v>87</v>
      </c>
      <c r="E4" s="425" t="s">
        <v>88</v>
      </c>
      <c r="F4" s="427" t="s">
        <v>89</v>
      </c>
      <c r="G4" s="429" t="s">
        <v>90</v>
      </c>
      <c r="H4" s="431" t="s">
        <v>91</v>
      </c>
      <c r="I4" s="437" t="s">
        <v>36</v>
      </c>
      <c r="J4" s="437" t="s">
        <v>35</v>
      </c>
      <c r="K4" s="437" t="s">
        <v>37</v>
      </c>
      <c r="L4" s="439" t="s">
        <v>92</v>
      </c>
      <c r="M4" s="441" t="s">
        <v>93</v>
      </c>
      <c r="N4" s="433" t="s">
        <v>94</v>
      </c>
      <c r="O4" s="446" t="s">
        <v>95</v>
      </c>
      <c r="P4" s="448" t="s">
        <v>30</v>
      </c>
      <c r="Q4" s="449"/>
      <c r="R4" s="92"/>
      <c r="S4" s="450" t="s">
        <v>31</v>
      </c>
      <c r="T4" s="451"/>
      <c r="U4" s="448" t="s">
        <v>96</v>
      </c>
      <c r="V4" s="452"/>
      <c r="W4" s="433" t="s">
        <v>97</v>
      </c>
    </row>
    <row r="5" spans="1:23" ht="116.25" customHeight="1" thickBot="1">
      <c r="A5" s="422"/>
      <c r="B5" s="424"/>
      <c r="C5" s="426"/>
      <c r="D5" s="426"/>
      <c r="E5" s="426"/>
      <c r="F5" s="428"/>
      <c r="G5" s="430"/>
      <c r="H5" s="432"/>
      <c r="I5" s="438"/>
      <c r="J5" s="438"/>
      <c r="K5" s="438"/>
      <c r="L5" s="440"/>
      <c r="M5" s="442"/>
      <c r="N5" s="434"/>
      <c r="O5" s="447"/>
      <c r="P5" s="90" t="s">
        <v>7</v>
      </c>
      <c r="Q5" s="90" t="s">
        <v>8</v>
      </c>
      <c r="R5" s="93"/>
      <c r="S5" s="94" t="s">
        <v>7</v>
      </c>
      <c r="T5" s="95" t="s">
        <v>8</v>
      </c>
      <c r="U5" s="90" t="s">
        <v>7</v>
      </c>
      <c r="V5" s="91" t="s">
        <v>8</v>
      </c>
      <c r="W5" s="434"/>
    </row>
    <row r="6" spans="1:26" s="357" customFormat="1" ht="46.5" thickBot="1">
      <c r="A6" s="96">
        <v>1</v>
      </c>
      <c r="B6" s="97" t="s">
        <v>98</v>
      </c>
      <c r="C6" s="98" t="s">
        <v>44</v>
      </c>
      <c r="D6" s="99" t="str">
        <f>'[1]РАСЧЁТЫ по действующей системе'!D9</f>
        <v>высшее</v>
      </c>
      <c r="E6" s="99">
        <v>25.3</v>
      </c>
      <c r="F6" s="100" t="s">
        <v>103</v>
      </c>
      <c r="G6" s="355">
        <v>1</v>
      </c>
      <c r="H6" s="102"/>
      <c r="I6" s="103" t="s">
        <v>38</v>
      </c>
      <c r="J6" s="103" t="s">
        <v>39</v>
      </c>
      <c r="K6" s="104" t="s">
        <v>73</v>
      </c>
      <c r="L6" s="105">
        <v>17697</v>
      </c>
      <c r="M6" s="106">
        <v>1</v>
      </c>
      <c r="N6" s="107">
        <v>5.91</v>
      </c>
      <c r="O6" s="108">
        <f>N6*L6</f>
        <v>104589.27</v>
      </c>
      <c r="P6" s="109"/>
      <c r="Q6" s="110"/>
      <c r="R6" s="110"/>
      <c r="S6" s="111">
        <v>0.1</v>
      </c>
      <c r="T6" s="360">
        <f aca="true" t="shared" si="0" ref="T6:T41">((O6*M6)+V6)*S6</f>
        <v>15688.390500000001</v>
      </c>
      <c r="U6" s="111">
        <v>0.5</v>
      </c>
      <c r="V6" s="112">
        <f>(N6*L6*M6)*50%</f>
        <v>52294.635</v>
      </c>
      <c r="W6" s="113">
        <f>ROUND(O6*M6+T6+Q6+V6,2)</f>
        <v>172572.3</v>
      </c>
      <c r="Z6" s="385"/>
    </row>
    <row r="7" spans="1:23" ht="36" thickBot="1">
      <c r="A7" s="435" t="s">
        <v>12</v>
      </c>
      <c r="B7" s="436"/>
      <c r="C7" s="436"/>
      <c r="D7" s="436"/>
      <c r="E7" s="121"/>
      <c r="F7" s="356"/>
      <c r="G7" s="356">
        <f>SUM(G6:G6)</f>
        <v>1</v>
      </c>
      <c r="H7" s="123"/>
      <c r="I7" s="124"/>
      <c r="J7" s="124"/>
      <c r="K7" s="124"/>
      <c r="L7" s="125"/>
      <c r="M7" s="126">
        <f>SUM(M6:M6)</f>
        <v>1</v>
      </c>
      <c r="N7" s="165"/>
      <c r="O7" s="166">
        <f>SUM(O6:O6)</f>
        <v>104589.27</v>
      </c>
      <c r="P7" s="124"/>
      <c r="Q7" s="124"/>
      <c r="R7" s="298"/>
      <c r="S7" s="124">
        <f>SUM(S6:S6)</f>
        <v>0.1</v>
      </c>
      <c r="T7" s="378">
        <f>SUM(T6:T6)</f>
        <v>15688.390500000001</v>
      </c>
      <c r="U7" s="124">
        <f>SUM(U6:U6)</f>
        <v>0.5</v>
      </c>
      <c r="V7" s="123">
        <f>SUM(V6:V6)</f>
        <v>52294.635</v>
      </c>
      <c r="W7" s="169">
        <f>SUM(W6:W6)</f>
        <v>172572.3</v>
      </c>
    </row>
    <row r="8" spans="1:26" s="357" customFormat="1" ht="45.75">
      <c r="A8" s="355">
        <v>5</v>
      </c>
      <c r="B8" s="293" t="s">
        <v>198</v>
      </c>
      <c r="C8" s="127" t="s">
        <v>13</v>
      </c>
      <c r="D8" s="102" t="str">
        <f>'[1]РАСЧЁТЫ по действующей системе'!D23</f>
        <v>высшее</v>
      </c>
      <c r="E8" s="102">
        <v>7.07</v>
      </c>
      <c r="F8" s="134" t="s">
        <v>105</v>
      </c>
      <c r="G8" s="355">
        <v>1</v>
      </c>
      <c r="H8" s="102"/>
      <c r="I8" s="294" t="s">
        <v>69</v>
      </c>
      <c r="J8" s="295" t="s">
        <v>70</v>
      </c>
      <c r="K8" s="296" t="s">
        <v>67</v>
      </c>
      <c r="L8" s="132">
        <v>17697</v>
      </c>
      <c r="M8" s="133">
        <v>1</v>
      </c>
      <c r="N8" s="301">
        <v>4.33</v>
      </c>
      <c r="O8" s="146">
        <f aca="true" t="shared" si="1" ref="O8:O41">L8*N8</f>
        <v>76628.01</v>
      </c>
      <c r="P8" s="297"/>
      <c r="Q8" s="134"/>
      <c r="R8" s="134"/>
      <c r="S8" s="151">
        <v>0.1</v>
      </c>
      <c r="T8" s="360">
        <f t="shared" si="0"/>
        <v>11494.2015</v>
      </c>
      <c r="U8" s="111">
        <v>0.5</v>
      </c>
      <c r="V8" s="112">
        <f>(N8*L8*M8)*50%</f>
        <v>38314.005</v>
      </c>
      <c r="W8" s="145">
        <f aca="true" t="shared" si="2" ref="W8:W41">ROUND(O8*M8+T8+Q8+V8,2)</f>
        <v>126436.22</v>
      </c>
      <c r="Z8" s="385"/>
    </row>
    <row r="9" spans="1:26" s="357" customFormat="1" ht="45.75">
      <c r="A9" s="355">
        <v>6</v>
      </c>
      <c r="B9" s="135" t="s">
        <v>106</v>
      </c>
      <c r="C9" s="115" t="s">
        <v>62</v>
      </c>
      <c r="D9" s="99" t="str">
        <f>'[1]РАСЧЁТЫ по действующей системе'!D24</f>
        <v>высшее</v>
      </c>
      <c r="E9" s="136">
        <v>22.06</v>
      </c>
      <c r="F9" s="100" t="s">
        <v>99</v>
      </c>
      <c r="G9" s="355">
        <v>1</v>
      </c>
      <c r="H9" s="99">
        <v>2</v>
      </c>
      <c r="I9" s="129" t="s">
        <v>69</v>
      </c>
      <c r="J9" s="130" t="s">
        <v>70</v>
      </c>
      <c r="K9" s="131" t="s">
        <v>72</v>
      </c>
      <c r="L9" s="105">
        <v>17697</v>
      </c>
      <c r="M9" s="137">
        <v>1</v>
      </c>
      <c r="N9" s="107">
        <v>5.08</v>
      </c>
      <c r="O9" s="108">
        <f t="shared" si="1"/>
        <v>89900.76</v>
      </c>
      <c r="P9" s="109"/>
      <c r="Q9" s="110"/>
      <c r="R9" s="110"/>
      <c r="S9" s="111">
        <v>0.1</v>
      </c>
      <c r="T9" s="360">
        <f t="shared" si="0"/>
        <v>13485.114</v>
      </c>
      <c r="U9" s="111">
        <v>0.5</v>
      </c>
      <c r="V9" s="112">
        <f>(N9*L9*M9)*50%</f>
        <v>44950.38</v>
      </c>
      <c r="W9" s="113">
        <f t="shared" si="2"/>
        <v>148336.25</v>
      </c>
      <c r="Z9" s="385"/>
    </row>
    <row r="10" spans="1:30" s="376" customFormat="1" ht="45.75">
      <c r="A10" s="362">
        <v>7</v>
      </c>
      <c r="B10" s="379" t="s">
        <v>224</v>
      </c>
      <c r="C10" s="361" t="s">
        <v>213</v>
      </c>
      <c r="D10" s="363" t="s">
        <v>101</v>
      </c>
      <c r="E10" s="364" t="s">
        <v>225</v>
      </c>
      <c r="F10" s="365" t="s">
        <v>108</v>
      </c>
      <c r="G10" s="362">
        <v>1</v>
      </c>
      <c r="H10" s="364"/>
      <c r="I10" s="366" t="s">
        <v>69</v>
      </c>
      <c r="J10" s="367" t="s">
        <v>70</v>
      </c>
      <c r="K10" s="368" t="s">
        <v>72</v>
      </c>
      <c r="L10" s="369">
        <v>17697</v>
      </c>
      <c r="M10" s="370">
        <v>0.25</v>
      </c>
      <c r="N10" s="371">
        <v>4.81</v>
      </c>
      <c r="O10" s="372">
        <f t="shared" si="1"/>
        <v>85122.56999999999</v>
      </c>
      <c r="P10" s="373"/>
      <c r="Q10" s="374"/>
      <c r="R10" s="374"/>
      <c r="S10" s="375">
        <v>0.1</v>
      </c>
      <c r="T10" s="360">
        <v>1327.28</v>
      </c>
      <c r="U10" s="111">
        <v>0.5</v>
      </c>
      <c r="V10" s="112">
        <f>(N10*L10*M10)*50%</f>
        <v>10640.321249999999</v>
      </c>
      <c r="W10" s="371">
        <f t="shared" si="2"/>
        <v>33248.24</v>
      </c>
      <c r="Z10" s="386"/>
      <c r="AD10" s="377"/>
    </row>
    <row r="11" spans="1:26" s="357" customFormat="1" ht="45.75">
      <c r="A11" s="355">
        <v>8</v>
      </c>
      <c r="B11" s="135" t="s">
        <v>195</v>
      </c>
      <c r="C11" s="115" t="s">
        <v>17</v>
      </c>
      <c r="D11" s="99" t="str">
        <f>'[1]РАСЧЁТЫ по действующей системе'!D26</f>
        <v>высшее</v>
      </c>
      <c r="E11" s="99">
        <v>12.04</v>
      </c>
      <c r="F11" s="139" t="s">
        <v>108</v>
      </c>
      <c r="G11" s="355">
        <v>1</v>
      </c>
      <c r="H11" s="99"/>
      <c r="I11" s="129" t="s">
        <v>69</v>
      </c>
      <c r="J11" s="130" t="s">
        <v>71</v>
      </c>
      <c r="K11" s="131" t="s">
        <v>67</v>
      </c>
      <c r="L11" s="105">
        <v>17697</v>
      </c>
      <c r="M11" s="137">
        <v>1</v>
      </c>
      <c r="N11" s="113">
        <v>3.94</v>
      </c>
      <c r="O11" s="108">
        <f t="shared" si="1"/>
        <v>69726.18</v>
      </c>
      <c r="P11" s="109"/>
      <c r="Q11" s="110"/>
      <c r="R11" s="110"/>
      <c r="S11" s="111">
        <v>0.1</v>
      </c>
      <c r="T11" s="360">
        <f t="shared" si="0"/>
        <v>10458.927</v>
      </c>
      <c r="U11" s="111">
        <v>0.5</v>
      </c>
      <c r="V11" s="112">
        <f>(N11*L11*M11)*50%</f>
        <v>34863.09</v>
      </c>
      <c r="W11" s="113">
        <f t="shared" si="2"/>
        <v>115048.2</v>
      </c>
      <c r="Z11" s="385"/>
    </row>
    <row r="12" spans="1:26" s="357" customFormat="1" ht="66">
      <c r="A12" s="355">
        <v>13</v>
      </c>
      <c r="B12" s="116" t="s">
        <v>204</v>
      </c>
      <c r="C12" s="143" t="s">
        <v>111</v>
      </c>
      <c r="D12" s="99" t="s">
        <v>101</v>
      </c>
      <c r="E12" s="99">
        <v>21.2</v>
      </c>
      <c r="F12" s="96" t="s">
        <v>99</v>
      </c>
      <c r="G12" s="355">
        <v>1</v>
      </c>
      <c r="H12" s="144" t="s">
        <v>69</v>
      </c>
      <c r="I12" s="129" t="s">
        <v>69</v>
      </c>
      <c r="J12" s="130" t="s">
        <v>74</v>
      </c>
      <c r="K12" s="131" t="s">
        <v>72</v>
      </c>
      <c r="L12" s="105">
        <v>17697</v>
      </c>
      <c r="M12" s="156">
        <v>1.5</v>
      </c>
      <c r="N12" s="250">
        <v>4.22</v>
      </c>
      <c r="O12" s="108">
        <f t="shared" si="1"/>
        <v>74681.34</v>
      </c>
      <c r="P12" s="109"/>
      <c r="Q12" s="110"/>
      <c r="R12" s="110"/>
      <c r="S12" s="111">
        <v>0.1</v>
      </c>
      <c r="T12" s="360">
        <f t="shared" si="0"/>
        <v>16803.301499999998</v>
      </c>
      <c r="U12" s="111">
        <v>0.5</v>
      </c>
      <c r="V12" s="112">
        <f>(N12*L12*M12)*50%</f>
        <v>56011.005</v>
      </c>
      <c r="W12" s="113">
        <f t="shared" si="2"/>
        <v>184836.32</v>
      </c>
      <c r="Z12" s="385"/>
    </row>
    <row r="13" spans="1:26" s="357" customFormat="1" ht="66">
      <c r="A13" s="355">
        <v>14</v>
      </c>
      <c r="B13" s="116" t="s">
        <v>229</v>
      </c>
      <c r="C13" s="143" t="s">
        <v>112</v>
      </c>
      <c r="D13" s="144" t="s">
        <v>109</v>
      </c>
      <c r="E13" s="144">
        <v>5.01</v>
      </c>
      <c r="F13" s="96" t="s">
        <v>99</v>
      </c>
      <c r="G13" s="355">
        <v>1</v>
      </c>
      <c r="H13" s="99">
        <v>2</v>
      </c>
      <c r="I13" s="129" t="s">
        <v>69</v>
      </c>
      <c r="J13" s="130" t="s">
        <v>71</v>
      </c>
      <c r="K13" s="131" t="s">
        <v>67</v>
      </c>
      <c r="L13" s="105">
        <v>17697</v>
      </c>
      <c r="M13" s="255">
        <v>0.75</v>
      </c>
      <c r="N13" s="113">
        <v>3.78</v>
      </c>
      <c r="O13" s="108">
        <f t="shared" si="1"/>
        <v>66894.66</v>
      </c>
      <c r="P13" s="109"/>
      <c r="Q13" s="110"/>
      <c r="R13" s="110"/>
      <c r="S13" s="111">
        <v>0.1</v>
      </c>
      <c r="T13" s="360">
        <f t="shared" si="0"/>
        <v>7525.649250000001</v>
      </c>
      <c r="U13" s="111">
        <v>0.5</v>
      </c>
      <c r="V13" s="112">
        <f aca="true" t="shared" si="3" ref="V13:V38">(N13*L13*M13)*50%</f>
        <v>25085.4975</v>
      </c>
      <c r="W13" s="113">
        <f t="shared" si="2"/>
        <v>82782.14</v>
      </c>
      <c r="Z13" s="385"/>
    </row>
    <row r="14" spans="1:26" s="357" customFormat="1" ht="61.5" customHeight="1">
      <c r="A14" s="355">
        <v>15</v>
      </c>
      <c r="B14" s="116" t="s">
        <v>114</v>
      </c>
      <c r="C14" s="115" t="s">
        <v>115</v>
      </c>
      <c r="D14" s="99" t="s">
        <v>101</v>
      </c>
      <c r="E14" s="138" t="s">
        <v>226</v>
      </c>
      <c r="F14" s="96" t="s">
        <v>121</v>
      </c>
      <c r="G14" s="355">
        <v>1</v>
      </c>
      <c r="H14" s="138"/>
      <c r="I14" s="129" t="s">
        <v>69</v>
      </c>
      <c r="J14" s="256" t="s">
        <v>71</v>
      </c>
      <c r="K14" s="131" t="s">
        <v>72</v>
      </c>
      <c r="L14" s="105">
        <v>17697</v>
      </c>
      <c r="M14" s="156">
        <v>1.125</v>
      </c>
      <c r="N14" s="120">
        <v>3.64</v>
      </c>
      <c r="O14" s="108">
        <f t="shared" si="1"/>
        <v>64417.08</v>
      </c>
      <c r="P14" s="109"/>
      <c r="Q14" s="110"/>
      <c r="R14" s="110"/>
      <c r="S14" s="111">
        <v>0.1</v>
      </c>
      <c r="T14" s="360">
        <f t="shared" si="0"/>
        <v>10870.38225</v>
      </c>
      <c r="U14" s="111">
        <v>0.5</v>
      </c>
      <c r="V14" s="112">
        <f t="shared" si="3"/>
        <v>36234.6075</v>
      </c>
      <c r="W14" s="113">
        <f t="shared" si="2"/>
        <v>119574.2</v>
      </c>
      <c r="Z14" s="385"/>
    </row>
    <row r="15" spans="1:26" s="358" customFormat="1" ht="45.75">
      <c r="A15" s="264">
        <v>16</v>
      </c>
      <c r="B15" s="284" t="s">
        <v>212</v>
      </c>
      <c r="C15" s="266" t="s">
        <v>49</v>
      </c>
      <c r="D15" s="267" t="s">
        <v>101</v>
      </c>
      <c r="E15" s="267">
        <v>7.07</v>
      </c>
      <c r="F15" s="285" t="s">
        <v>105</v>
      </c>
      <c r="G15" s="264">
        <v>1</v>
      </c>
      <c r="H15" s="267">
        <v>2</v>
      </c>
      <c r="I15" s="270" t="s">
        <v>69</v>
      </c>
      <c r="J15" s="271" t="s">
        <v>71</v>
      </c>
      <c r="K15" s="272" t="s">
        <v>72</v>
      </c>
      <c r="L15" s="273">
        <v>17697</v>
      </c>
      <c r="M15" s="274">
        <v>1.25</v>
      </c>
      <c r="N15" s="275">
        <v>4.14</v>
      </c>
      <c r="O15" s="276">
        <f t="shared" si="1"/>
        <v>73265.57999999999</v>
      </c>
      <c r="P15" s="277"/>
      <c r="Q15" s="278"/>
      <c r="R15" s="278"/>
      <c r="S15" s="279">
        <v>0.1</v>
      </c>
      <c r="T15" s="360">
        <f t="shared" si="0"/>
        <v>13737.296249999998</v>
      </c>
      <c r="U15" s="111">
        <v>0.5</v>
      </c>
      <c r="V15" s="112">
        <f t="shared" si="3"/>
        <v>45790.98749999999</v>
      </c>
      <c r="W15" s="275">
        <f t="shared" si="2"/>
        <v>151110.26</v>
      </c>
      <c r="Z15" s="387"/>
    </row>
    <row r="16" spans="1:26" s="358" customFormat="1" ht="45.75">
      <c r="A16" s="264">
        <v>17</v>
      </c>
      <c r="B16" s="265" t="s">
        <v>117</v>
      </c>
      <c r="C16" s="266" t="s">
        <v>118</v>
      </c>
      <c r="D16" s="267" t="s">
        <v>101</v>
      </c>
      <c r="E16" s="268" t="s">
        <v>240</v>
      </c>
      <c r="F16" s="269" t="s">
        <v>113</v>
      </c>
      <c r="G16" s="264">
        <v>1</v>
      </c>
      <c r="H16" s="268"/>
      <c r="I16" s="270" t="s">
        <v>69</v>
      </c>
      <c r="J16" s="271" t="s">
        <v>71</v>
      </c>
      <c r="K16" s="272" t="s">
        <v>67</v>
      </c>
      <c r="L16" s="273">
        <v>17697</v>
      </c>
      <c r="M16" s="274">
        <v>1.25</v>
      </c>
      <c r="N16" s="275">
        <v>3.71</v>
      </c>
      <c r="O16" s="276">
        <f t="shared" si="1"/>
        <v>65655.87</v>
      </c>
      <c r="P16" s="277"/>
      <c r="Q16" s="278"/>
      <c r="R16" s="278"/>
      <c r="S16" s="279">
        <v>0.1</v>
      </c>
      <c r="T16" s="360">
        <f t="shared" si="0"/>
        <v>12310.475625</v>
      </c>
      <c r="U16" s="111">
        <v>0.5</v>
      </c>
      <c r="V16" s="112">
        <f t="shared" si="3"/>
        <v>41034.91875</v>
      </c>
      <c r="W16" s="275">
        <f t="shared" si="2"/>
        <v>135415.23</v>
      </c>
      <c r="Z16" s="387"/>
    </row>
    <row r="17" spans="1:26" s="358" customFormat="1" ht="45.75">
      <c r="A17" s="264">
        <v>19</v>
      </c>
      <c r="B17" s="265" t="s">
        <v>187</v>
      </c>
      <c r="C17" s="266" t="s">
        <v>118</v>
      </c>
      <c r="D17" s="267" t="s">
        <v>101</v>
      </c>
      <c r="E17" s="268" t="s">
        <v>223</v>
      </c>
      <c r="F17" s="269" t="s">
        <v>104</v>
      </c>
      <c r="G17" s="264">
        <v>1</v>
      </c>
      <c r="H17" s="268"/>
      <c r="I17" s="270" t="s">
        <v>69</v>
      </c>
      <c r="J17" s="271" t="s">
        <v>71</v>
      </c>
      <c r="K17" s="272" t="s">
        <v>67</v>
      </c>
      <c r="L17" s="273">
        <v>17697</v>
      </c>
      <c r="M17" s="274">
        <v>1.25</v>
      </c>
      <c r="N17" s="275">
        <v>3.58</v>
      </c>
      <c r="O17" s="276">
        <f t="shared" si="1"/>
        <v>63355.26</v>
      </c>
      <c r="P17" s="277"/>
      <c r="Q17" s="278"/>
      <c r="R17" s="278"/>
      <c r="S17" s="279">
        <v>0.1</v>
      </c>
      <c r="T17" s="360">
        <f t="shared" si="0"/>
        <v>11879.11125</v>
      </c>
      <c r="U17" s="111">
        <v>0.5</v>
      </c>
      <c r="V17" s="112">
        <f t="shared" si="3"/>
        <v>39597.0375</v>
      </c>
      <c r="W17" s="275">
        <f t="shared" si="2"/>
        <v>130670.22</v>
      </c>
      <c r="Z17" s="387"/>
    </row>
    <row r="18" spans="1:26" s="358" customFormat="1" ht="45.75">
      <c r="A18" s="264">
        <v>20</v>
      </c>
      <c r="B18" s="265" t="s">
        <v>120</v>
      </c>
      <c r="C18" s="266" t="s">
        <v>118</v>
      </c>
      <c r="D18" s="267" t="s">
        <v>109</v>
      </c>
      <c r="E18" s="268" t="s">
        <v>222</v>
      </c>
      <c r="F18" s="269" t="s">
        <v>113</v>
      </c>
      <c r="G18" s="264">
        <v>1</v>
      </c>
      <c r="H18" s="268" t="s">
        <v>66</v>
      </c>
      <c r="I18" s="270" t="s">
        <v>69</v>
      </c>
      <c r="J18" s="271" t="s">
        <v>74</v>
      </c>
      <c r="K18" s="272" t="s">
        <v>72</v>
      </c>
      <c r="L18" s="273">
        <v>17697</v>
      </c>
      <c r="M18" s="274">
        <v>1.25</v>
      </c>
      <c r="N18" s="275">
        <v>3.85</v>
      </c>
      <c r="O18" s="276">
        <f t="shared" si="1"/>
        <v>68133.45</v>
      </c>
      <c r="P18" s="277"/>
      <c r="Q18" s="278"/>
      <c r="R18" s="278"/>
      <c r="S18" s="279">
        <v>0.1</v>
      </c>
      <c r="T18" s="360">
        <f t="shared" si="0"/>
        <v>12775.021875</v>
      </c>
      <c r="U18" s="111">
        <v>0.5</v>
      </c>
      <c r="V18" s="112">
        <f t="shared" si="3"/>
        <v>42583.40625</v>
      </c>
      <c r="W18" s="275">
        <f t="shared" si="2"/>
        <v>140525.24</v>
      </c>
      <c r="Z18" s="387"/>
    </row>
    <row r="19" spans="1:26" s="358" customFormat="1" ht="45.75">
      <c r="A19" s="264">
        <v>21</v>
      </c>
      <c r="B19" s="265" t="s">
        <v>122</v>
      </c>
      <c r="C19" s="266" t="s">
        <v>118</v>
      </c>
      <c r="D19" s="267" t="s">
        <v>101</v>
      </c>
      <c r="E19" s="268" t="s">
        <v>220</v>
      </c>
      <c r="F19" s="269" t="s">
        <v>105</v>
      </c>
      <c r="G19" s="264">
        <v>1</v>
      </c>
      <c r="H19" s="268" t="s">
        <v>66</v>
      </c>
      <c r="I19" s="270" t="s">
        <v>69</v>
      </c>
      <c r="J19" s="271" t="s">
        <v>71</v>
      </c>
      <c r="K19" s="272" t="s">
        <v>72</v>
      </c>
      <c r="L19" s="273">
        <v>17697</v>
      </c>
      <c r="M19" s="274">
        <v>1.25</v>
      </c>
      <c r="N19" s="302">
        <v>4.14</v>
      </c>
      <c r="O19" s="276">
        <f t="shared" si="1"/>
        <v>73265.57999999999</v>
      </c>
      <c r="P19" s="280"/>
      <c r="Q19" s="281"/>
      <c r="R19" s="282"/>
      <c r="S19" s="283">
        <v>0.1</v>
      </c>
      <c r="T19" s="360">
        <f t="shared" si="0"/>
        <v>13737.296249999998</v>
      </c>
      <c r="U19" s="111">
        <v>0.5</v>
      </c>
      <c r="V19" s="112">
        <f t="shared" si="3"/>
        <v>45790.98749999999</v>
      </c>
      <c r="W19" s="275">
        <f t="shared" si="2"/>
        <v>151110.26</v>
      </c>
      <c r="Z19" s="387"/>
    </row>
    <row r="20" spans="1:26" s="358" customFormat="1" ht="45.75">
      <c r="A20" s="264">
        <v>22</v>
      </c>
      <c r="B20" s="265" t="s">
        <v>123</v>
      </c>
      <c r="C20" s="266" t="s">
        <v>118</v>
      </c>
      <c r="D20" s="267" t="s">
        <v>109</v>
      </c>
      <c r="E20" s="268" t="s">
        <v>231</v>
      </c>
      <c r="F20" s="269" t="s">
        <v>113</v>
      </c>
      <c r="G20" s="264">
        <v>1</v>
      </c>
      <c r="H20" s="268" t="s">
        <v>66</v>
      </c>
      <c r="I20" s="270" t="s">
        <v>69</v>
      </c>
      <c r="J20" s="271" t="s">
        <v>74</v>
      </c>
      <c r="K20" s="272" t="s">
        <v>67</v>
      </c>
      <c r="L20" s="273">
        <v>17697</v>
      </c>
      <c r="M20" s="274">
        <v>1.25</v>
      </c>
      <c r="N20" s="275">
        <v>3.45</v>
      </c>
      <c r="O20" s="276">
        <f t="shared" si="1"/>
        <v>61054.65</v>
      </c>
      <c r="P20" s="280"/>
      <c r="Q20" s="281"/>
      <c r="R20" s="282"/>
      <c r="S20" s="283">
        <v>0.1</v>
      </c>
      <c r="T20" s="360">
        <f t="shared" si="0"/>
        <v>11447.746875</v>
      </c>
      <c r="U20" s="111">
        <v>0.5</v>
      </c>
      <c r="V20" s="112">
        <f t="shared" si="3"/>
        <v>38159.15625</v>
      </c>
      <c r="W20" s="275">
        <f t="shared" si="2"/>
        <v>125925.22</v>
      </c>
      <c r="Z20" s="387"/>
    </row>
    <row r="21" spans="1:26" s="358" customFormat="1" ht="45.75">
      <c r="A21" s="264">
        <v>23</v>
      </c>
      <c r="B21" s="265" t="s">
        <v>124</v>
      </c>
      <c r="C21" s="266" t="s">
        <v>118</v>
      </c>
      <c r="D21" s="267" t="s">
        <v>101</v>
      </c>
      <c r="E21" s="268" t="s">
        <v>218</v>
      </c>
      <c r="F21" s="269" t="s">
        <v>108</v>
      </c>
      <c r="G21" s="264">
        <v>1</v>
      </c>
      <c r="H21" s="268" t="s">
        <v>41</v>
      </c>
      <c r="I21" s="270" t="s">
        <v>69</v>
      </c>
      <c r="J21" s="271" t="s">
        <v>71</v>
      </c>
      <c r="K21" s="272" t="s">
        <v>66</v>
      </c>
      <c r="L21" s="273">
        <v>17697</v>
      </c>
      <c r="M21" s="274">
        <v>1.25</v>
      </c>
      <c r="N21" s="275">
        <v>4.23</v>
      </c>
      <c r="O21" s="276">
        <f t="shared" si="1"/>
        <v>74858.31000000001</v>
      </c>
      <c r="P21" s="280"/>
      <c r="Q21" s="281"/>
      <c r="R21" s="282"/>
      <c r="S21" s="283">
        <v>0.1</v>
      </c>
      <c r="T21" s="360">
        <f t="shared" si="0"/>
        <v>14035.933125000003</v>
      </c>
      <c r="U21" s="111">
        <v>0.5</v>
      </c>
      <c r="V21" s="112">
        <f t="shared" si="3"/>
        <v>46786.443750000006</v>
      </c>
      <c r="W21" s="275">
        <f t="shared" si="2"/>
        <v>154395.26</v>
      </c>
      <c r="Z21" s="387"/>
    </row>
    <row r="22" spans="1:26" s="358" customFormat="1" ht="45.75">
      <c r="A22" s="264">
        <v>24</v>
      </c>
      <c r="B22" s="265" t="s">
        <v>234</v>
      </c>
      <c r="C22" s="266" t="s">
        <v>118</v>
      </c>
      <c r="D22" s="267" t="s">
        <v>109</v>
      </c>
      <c r="E22" s="268" t="s">
        <v>235</v>
      </c>
      <c r="F22" s="269" t="s">
        <v>108</v>
      </c>
      <c r="G22" s="264">
        <v>1</v>
      </c>
      <c r="H22" s="268" t="s">
        <v>69</v>
      </c>
      <c r="I22" s="270" t="s">
        <v>69</v>
      </c>
      <c r="J22" s="271" t="s">
        <v>74</v>
      </c>
      <c r="K22" s="272" t="s">
        <v>41</v>
      </c>
      <c r="L22" s="273">
        <v>17697</v>
      </c>
      <c r="M22" s="274">
        <v>1.25</v>
      </c>
      <c r="N22" s="275">
        <v>4.28</v>
      </c>
      <c r="O22" s="276">
        <f t="shared" si="1"/>
        <v>75743.16</v>
      </c>
      <c r="P22" s="280"/>
      <c r="Q22" s="281"/>
      <c r="R22" s="282"/>
      <c r="S22" s="283">
        <v>0.1</v>
      </c>
      <c r="T22" s="360">
        <f t="shared" si="0"/>
        <v>14201.842500000002</v>
      </c>
      <c r="U22" s="111">
        <v>0.5</v>
      </c>
      <c r="V22" s="112">
        <f t="shared" si="3"/>
        <v>47339.475000000006</v>
      </c>
      <c r="W22" s="275">
        <f t="shared" si="2"/>
        <v>156220.27</v>
      </c>
      <c r="Z22" s="387"/>
    </row>
    <row r="23" spans="1:26" s="358" customFormat="1" ht="45.75">
      <c r="A23" s="264">
        <v>25</v>
      </c>
      <c r="B23" s="284" t="s">
        <v>125</v>
      </c>
      <c r="C23" s="266" t="s">
        <v>118</v>
      </c>
      <c r="D23" s="267" t="s">
        <v>101</v>
      </c>
      <c r="E23" s="268" t="s">
        <v>217</v>
      </c>
      <c r="F23" s="269" t="s">
        <v>105</v>
      </c>
      <c r="G23" s="264">
        <v>1</v>
      </c>
      <c r="H23" s="268" t="s">
        <v>41</v>
      </c>
      <c r="I23" s="270" t="s">
        <v>69</v>
      </c>
      <c r="J23" s="271" t="s">
        <v>71</v>
      </c>
      <c r="K23" s="272" t="s">
        <v>66</v>
      </c>
      <c r="L23" s="273">
        <v>17697</v>
      </c>
      <c r="M23" s="274">
        <v>1.25</v>
      </c>
      <c r="N23" s="275">
        <v>4.16</v>
      </c>
      <c r="O23" s="276">
        <f t="shared" si="1"/>
        <v>73619.52</v>
      </c>
      <c r="P23" s="280"/>
      <c r="Q23" s="281"/>
      <c r="R23" s="282"/>
      <c r="S23" s="283">
        <v>0.1</v>
      </c>
      <c r="T23" s="360">
        <f t="shared" si="0"/>
        <v>13803.660000000002</v>
      </c>
      <c r="U23" s="111">
        <v>0.5</v>
      </c>
      <c r="V23" s="112">
        <f t="shared" si="3"/>
        <v>46012.200000000004</v>
      </c>
      <c r="W23" s="275">
        <f t="shared" si="2"/>
        <v>151840.26</v>
      </c>
      <c r="Z23" s="387"/>
    </row>
    <row r="24" spans="1:26" s="358" customFormat="1" ht="54" customHeight="1">
      <c r="A24" s="264">
        <v>26</v>
      </c>
      <c r="B24" s="284" t="s">
        <v>126</v>
      </c>
      <c r="C24" s="266" t="s">
        <v>118</v>
      </c>
      <c r="D24" s="267" t="s">
        <v>109</v>
      </c>
      <c r="E24" s="268" t="s">
        <v>221</v>
      </c>
      <c r="F24" s="269" t="s">
        <v>129</v>
      </c>
      <c r="G24" s="264">
        <v>1</v>
      </c>
      <c r="H24" s="268" t="s">
        <v>66</v>
      </c>
      <c r="I24" s="270" t="s">
        <v>69</v>
      </c>
      <c r="J24" s="271" t="s">
        <v>74</v>
      </c>
      <c r="K24" s="272" t="s">
        <v>72</v>
      </c>
      <c r="L24" s="273">
        <v>17697</v>
      </c>
      <c r="M24" s="274">
        <v>1.25</v>
      </c>
      <c r="N24" s="275">
        <v>4.09</v>
      </c>
      <c r="O24" s="276">
        <f t="shared" si="1"/>
        <v>72380.73</v>
      </c>
      <c r="P24" s="280"/>
      <c r="Q24" s="281"/>
      <c r="R24" s="282"/>
      <c r="S24" s="283">
        <v>0.1</v>
      </c>
      <c r="T24" s="360">
        <f t="shared" si="0"/>
        <v>13571.386875</v>
      </c>
      <c r="U24" s="111">
        <v>0.5</v>
      </c>
      <c r="V24" s="112">
        <f t="shared" si="3"/>
        <v>45237.956249999996</v>
      </c>
      <c r="W24" s="275">
        <f t="shared" si="2"/>
        <v>149285.26</v>
      </c>
      <c r="Z24" s="387"/>
    </row>
    <row r="25" spans="1:26" s="358" customFormat="1" ht="66.75" customHeight="1">
      <c r="A25" s="264">
        <v>27</v>
      </c>
      <c r="B25" s="284" t="s">
        <v>233</v>
      </c>
      <c r="C25" s="266" t="s">
        <v>118</v>
      </c>
      <c r="D25" s="267" t="s">
        <v>101</v>
      </c>
      <c r="E25" s="268" t="s">
        <v>205</v>
      </c>
      <c r="F25" s="269" t="s">
        <v>105</v>
      </c>
      <c r="G25" s="264">
        <v>1</v>
      </c>
      <c r="H25" s="268" t="s">
        <v>69</v>
      </c>
      <c r="I25" s="270" t="s">
        <v>69</v>
      </c>
      <c r="J25" s="271" t="s">
        <v>71</v>
      </c>
      <c r="K25" s="272" t="s">
        <v>41</v>
      </c>
      <c r="L25" s="273">
        <v>17697</v>
      </c>
      <c r="M25" s="274">
        <v>1.25</v>
      </c>
      <c r="N25" s="275">
        <v>4.42</v>
      </c>
      <c r="O25" s="276">
        <f t="shared" si="1"/>
        <v>78220.74</v>
      </c>
      <c r="P25" s="280"/>
      <c r="Q25" s="281"/>
      <c r="R25" s="282"/>
      <c r="S25" s="283">
        <v>0.1</v>
      </c>
      <c r="T25" s="360">
        <f t="shared" si="0"/>
        <v>14666.388750000002</v>
      </c>
      <c r="U25" s="111">
        <v>0.5</v>
      </c>
      <c r="V25" s="112">
        <f t="shared" si="3"/>
        <v>48887.9625</v>
      </c>
      <c r="W25" s="275">
        <f t="shared" si="2"/>
        <v>161330.28</v>
      </c>
      <c r="Z25" s="387"/>
    </row>
    <row r="26" spans="1:26" s="358" customFormat="1" ht="45.75">
      <c r="A26" s="264">
        <v>28</v>
      </c>
      <c r="B26" s="284" t="s">
        <v>127</v>
      </c>
      <c r="C26" s="266" t="s">
        <v>118</v>
      </c>
      <c r="D26" s="267" t="s">
        <v>109</v>
      </c>
      <c r="E26" s="267">
        <v>2.04</v>
      </c>
      <c r="F26" s="285" t="s">
        <v>121</v>
      </c>
      <c r="G26" s="264">
        <v>1</v>
      </c>
      <c r="H26" s="267"/>
      <c r="I26" s="270" t="s">
        <v>69</v>
      </c>
      <c r="J26" s="271" t="s">
        <v>74</v>
      </c>
      <c r="K26" s="272" t="s">
        <v>67</v>
      </c>
      <c r="L26" s="273">
        <v>17697</v>
      </c>
      <c r="M26" s="274">
        <v>1.25</v>
      </c>
      <c r="N26" s="275">
        <v>3.41</v>
      </c>
      <c r="O26" s="276">
        <f t="shared" si="1"/>
        <v>60346.770000000004</v>
      </c>
      <c r="P26" s="280"/>
      <c r="Q26" s="281"/>
      <c r="R26" s="282"/>
      <c r="S26" s="283">
        <v>0.1</v>
      </c>
      <c r="T26" s="360">
        <f t="shared" si="0"/>
        <v>11315.019375000002</v>
      </c>
      <c r="U26" s="111">
        <v>0.5</v>
      </c>
      <c r="V26" s="112">
        <f t="shared" si="3"/>
        <v>37716.731250000004</v>
      </c>
      <c r="W26" s="275">
        <f t="shared" si="2"/>
        <v>124465.21</v>
      </c>
      <c r="Z26" s="387"/>
    </row>
    <row r="27" spans="1:26" s="358" customFormat="1" ht="45.75">
      <c r="A27" s="264">
        <v>29</v>
      </c>
      <c r="B27" s="284" t="s">
        <v>128</v>
      </c>
      <c r="C27" s="266" t="s">
        <v>118</v>
      </c>
      <c r="D27" s="267" t="s">
        <v>101</v>
      </c>
      <c r="E27" s="267">
        <v>16.11</v>
      </c>
      <c r="F27" s="285" t="s">
        <v>107</v>
      </c>
      <c r="G27" s="264">
        <v>1</v>
      </c>
      <c r="H27" s="267" t="s">
        <v>69</v>
      </c>
      <c r="I27" s="270" t="s">
        <v>69</v>
      </c>
      <c r="J27" s="271" t="s">
        <v>71</v>
      </c>
      <c r="K27" s="272" t="s">
        <v>41</v>
      </c>
      <c r="L27" s="273">
        <v>17697</v>
      </c>
      <c r="M27" s="274">
        <v>1.25</v>
      </c>
      <c r="N27" s="275">
        <v>4.62</v>
      </c>
      <c r="O27" s="276">
        <f t="shared" si="1"/>
        <v>81760.14</v>
      </c>
      <c r="P27" s="280"/>
      <c r="Q27" s="281"/>
      <c r="R27" s="282"/>
      <c r="S27" s="283">
        <v>0.1</v>
      </c>
      <c r="T27" s="360">
        <f t="shared" si="0"/>
        <v>15330.026250000003</v>
      </c>
      <c r="U27" s="111">
        <v>0.5</v>
      </c>
      <c r="V27" s="112">
        <f t="shared" si="3"/>
        <v>51100.0875</v>
      </c>
      <c r="W27" s="275">
        <f t="shared" si="2"/>
        <v>168630.29</v>
      </c>
      <c r="Z27" s="387"/>
    </row>
    <row r="28" spans="1:26" s="358" customFormat="1" ht="45.75">
      <c r="A28" s="264">
        <v>30</v>
      </c>
      <c r="B28" s="284" t="s">
        <v>130</v>
      </c>
      <c r="C28" s="266" t="s">
        <v>118</v>
      </c>
      <c r="D28" s="267" t="s">
        <v>101</v>
      </c>
      <c r="E28" s="267">
        <v>7.05</v>
      </c>
      <c r="F28" s="285" t="s">
        <v>105</v>
      </c>
      <c r="G28" s="264">
        <v>1</v>
      </c>
      <c r="H28" s="267">
        <v>2</v>
      </c>
      <c r="I28" s="270" t="s">
        <v>69</v>
      </c>
      <c r="J28" s="271" t="s">
        <v>71</v>
      </c>
      <c r="K28" s="272" t="s">
        <v>72</v>
      </c>
      <c r="L28" s="273">
        <v>17697</v>
      </c>
      <c r="M28" s="274">
        <v>1.25</v>
      </c>
      <c r="N28" s="275">
        <v>4.14</v>
      </c>
      <c r="O28" s="276">
        <f t="shared" si="1"/>
        <v>73265.57999999999</v>
      </c>
      <c r="P28" s="280"/>
      <c r="Q28" s="281"/>
      <c r="R28" s="282"/>
      <c r="S28" s="283">
        <v>0.1</v>
      </c>
      <c r="T28" s="360">
        <f t="shared" si="0"/>
        <v>13737.296249999998</v>
      </c>
      <c r="U28" s="111">
        <v>0.5</v>
      </c>
      <c r="V28" s="112">
        <f t="shared" si="3"/>
        <v>45790.98749999999</v>
      </c>
      <c r="W28" s="275">
        <f t="shared" si="2"/>
        <v>151110.26</v>
      </c>
      <c r="Z28" s="387"/>
    </row>
    <row r="29" spans="1:26" s="358" customFormat="1" ht="45.75">
      <c r="A29" s="264">
        <v>31</v>
      </c>
      <c r="B29" s="284" t="s">
        <v>219</v>
      </c>
      <c r="C29" s="266" t="s">
        <v>118</v>
      </c>
      <c r="D29" s="267" t="s">
        <v>101</v>
      </c>
      <c r="E29" s="267">
        <v>15.02</v>
      </c>
      <c r="F29" s="285" t="s">
        <v>129</v>
      </c>
      <c r="G29" s="264">
        <v>1</v>
      </c>
      <c r="H29" s="267">
        <v>1</v>
      </c>
      <c r="I29" s="270" t="s">
        <v>69</v>
      </c>
      <c r="J29" s="271" t="s">
        <v>71</v>
      </c>
      <c r="K29" s="272" t="s">
        <v>66</v>
      </c>
      <c r="L29" s="273">
        <v>17697</v>
      </c>
      <c r="M29" s="274">
        <v>1.25</v>
      </c>
      <c r="N29" s="275">
        <v>4.3</v>
      </c>
      <c r="O29" s="276">
        <f t="shared" si="1"/>
        <v>76097.09999999999</v>
      </c>
      <c r="P29" s="280"/>
      <c r="Q29" s="281"/>
      <c r="R29" s="282"/>
      <c r="S29" s="283">
        <v>0.1</v>
      </c>
      <c r="T29" s="360">
        <f t="shared" si="0"/>
        <v>14268.206249999997</v>
      </c>
      <c r="U29" s="111">
        <v>0.5</v>
      </c>
      <c r="V29" s="112">
        <f t="shared" si="3"/>
        <v>47560.68749999999</v>
      </c>
      <c r="W29" s="275">
        <f t="shared" si="2"/>
        <v>156950.27</v>
      </c>
      <c r="Z29" s="387"/>
    </row>
    <row r="30" spans="1:26" s="358" customFormat="1" ht="45.75">
      <c r="A30" s="264">
        <v>32</v>
      </c>
      <c r="B30" s="284" t="s">
        <v>175</v>
      </c>
      <c r="C30" s="266" t="s">
        <v>118</v>
      </c>
      <c r="D30" s="267" t="s">
        <v>101</v>
      </c>
      <c r="E30" s="267">
        <v>21.08</v>
      </c>
      <c r="F30" s="285" t="s">
        <v>99</v>
      </c>
      <c r="G30" s="264">
        <v>1</v>
      </c>
      <c r="H30" s="267">
        <v>2</v>
      </c>
      <c r="I30" s="270" t="s">
        <v>69</v>
      </c>
      <c r="J30" s="271" t="s">
        <v>71</v>
      </c>
      <c r="K30" s="272" t="s">
        <v>72</v>
      </c>
      <c r="L30" s="273">
        <v>17697</v>
      </c>
      <c r="M30" s="274">
        <v>1.25</v>
      </c>
      <c r="N30" s="275">
        <v>4.43</v>
      </c>
      <c r="O30" s="276">
        <f t="shared" si="1"/>
        <v>78397.70999999999</v>
      </c>
      <c r="P30" s="280"/>
      <c r="Q30" s="281"/>
      <c r="R30" s="282"/>
      <c r="S30" s="283">
        <v>0.1</v>
      </c>
      <c r="T30" s="360">
        <f t="shared" si="0"/>
        <v>14699.570625</v>
      </c>
      <c r="U30" s="111">
        <v>0.5</v>
      </c>
      <c r="V30" s="112">
        <f t="shared" si="3"/>
        <v>48998.56874999999</v>
      </c>
      <c r="W30" s="275">
        <f t="shared" si="2"/>
        <v>161695.28</v>
      </c>
      <c r="Z30" s="387"/>
    </row>
    <row r="31" spans="1:26" s="358" customFormat="1" ht="45.75">
      <c r="A31" s="264">
        <v>33</v>
      </c>
      <c r="B31" s="284" t="s">
        <v>232</v>
      </c>
      <c r="C31" s="266" t="s">
        <v>118</v>
      </c>
      <c r="D31" s="267" t="s">
        <v>101</v>
      </c>
      <c r="E31" s="267">
        <v>15.07</v>
      </c>
      <c r="F31" s="285" t="s">
        <v>129</v>
      </c>
      <c r="G31" s="264">
        <v>1</v>
      </c>
      <c r="H31" s="267">
        <v>2</v>
      </c>
      <c r="I31" s="270" t="s">
        <v>69</v>
      </c>
      <c r="J31" s="271" t="s">
        <v>71</v>
      </c>
      <c r="K31" s="272" t="s">
        <v>72</v>
      </c>
      <c r="L31" s="273">
        <v>17697</v>
      </c>
      <c r="M31" s="274">
        <v>1.25</v>
      </c>
      <c r="N31" s="275">
        <v>4.28</v>
      </c>
      <c r="O31" s="276">
        <f t="shared" si="1"/>
        <v>75743.16</v>
      </c>
      <c r="P31" s="280"/>
      <c r="Q31" s="281"/>
      <c r="R31" s="282"/>
      <c r="S31" s="283">
        <v>0.1</v>
      </c>
      <c r="T31" s="360">
        <f t="shared" si="0"/>
        <v>14201.842500000002</v>
      </c>
      <c r="U31" s="111">
        <v>0.5</v>
      </c>
      <c r="V31" s="112">
        <f t="shared" si="3"/>
        <v>47339.475000000006</v>
      </c>
      <c r="W31" s="275">
        <f t="shared" si="2"/>
        <v>156220.27</v>
      </c>
      <c r="Z31" s="387"/>
    </row>
    <row r="32" spans="1:26" s="358" customFormat="1" ht="45.75">
      <c r="A32" s="264">
        <v>34</v>
      </c>
      <c r="B32" s="284" t="s">
        <v>131</v>
      </c>
      <c r="C32" s="266" t="s">
        <v>118</v>
      </c>
      <c r="D32" s="267" t="s">
        <v>109</v>
      </c>
      <c r="E32" s="267">
        <v>4.07</v>
      </c>
      <c r="F32" s="285" t="s">
        <v>113</v>
      </c>
      <c r="G32" s="264">
        <v>1</v>
      </c>
      <c r="H32" s="267">
        <v>2</v>
      </c>
      <c r="I32" s="270" t="s">
        <v>69</v>
      </c>
      <c r="J32" s="271" t="s">
        <v>74</v>
      </c>
      <c r="K32" s="272" t="s">
        <v>72</v>
      </c>
      <c r="L32" s="273">
        <v>17697</v>
      </c>
      <c r="M32" s="274">
        <v>1.25</v>
      </c>
      <c r="N32" s="275">
        <v>4.09</v>
      </c>
      <c r="O32" s="276">
        <f t="shared" si="1"/>
        <v>72380.73</v>
      </c>
      <c r="P32" s="280"/>
      <c r="Q32" s="281"/>
      <c r="R32" s="282"/>
      <c r="S32" s="283">
        <v>0.1</v>
      </c>
      <c r="T32" s="360">
        <f t="shared" si="0"/>
        <v>13571.386875</v>
      </c>
      <c r="U32" s="111">
        <v>0.5</v>
      </c>
      <c r="V32" s="112">
        <f t="shared" si="3"/>
        <v>45237.956249999996</v>
      </c>
      <c r="W32" s="275">
        <f t="shared" si="2"/>
        <v>149285.26</v>
      </c>
      <c r="Z32" s="387"/>
    </row>
    <row r="33" spans="1:26" s="358" customFormat="1" ht="45.75">
      <c r="A33" s="264">
        <v>35</v>
      </c>
      <c r="B33" s="284" t="s">
        <v>132</v>
      </c>
      <c r="C33" s="266" t="s">
        <v>118</v>
      </c>
      <c r="D33" s="267" t="s">
        <v>101</v>
      </c>
      <c r="E33" s="267">
        <v>13.01</v>
      </c>
      <c r="F33" s="285" t="s">
        <v>129</v>
      </c>
      <c r="G33" s="264">
        <v>1</v>
      </c>
      <c r="H33" s="267">
        <v>1</v>
      </c>
      <c r="I33" s="270" t="s">
        <v>69</v>
      </c>
      <c r="J33" s="271" t="s">
        <v>71</v>
      </c>
      <c r="K33" s="272" t="s">
        <v>66</v>
      </c>
      <c r="L33" s="273">
        <v>17697</v>
      </c>
      <c r="M33" s="274">
        <v>1.25</v>
      </c>
      <c r="N33" s="275">
        <v>4.3</v>
      </c>
      <c r="O33" s="276">
        <f t="shared" si="1"/>
        <v>76097.09999999999</v>
      </c>
      <c r="P33" s="280"/>
      <c r="Q33" s="281"/>
      <c r="R33" s="282"/>
      <c r="S33" s="283">
        <v>0.1</v>
      </c>
      <c r="T33" s="360">
        <f t="shared" si="0"/>
        <v>14268.206249999997</v>
      </c>
      <c r="U33" s="111">
        <v>0.5</v>
      </c>
      <c r="V33" s="112">
        <f t="shared" si="3"/>
        <v>47560.68749999999</v>
      </c>
      <c r="W33" s="275">
        <f t="shared" si="2"/>
        <v>156950.27</v>
      </c>
      <c r="Z33" s="387"/>
    </row>
    <row r="34" spans="1:26" s="358" customFormat="1" ht="60" customHeight="1">
      <c r="A34" s="264">
        <v>36</v>
      </c>
      <c r="B34" s="380" t="s">
        <v>199</v>
      </c>
      <c r="C34" s="266" t="s">
        <v>118</v>
      </c>
      <c r="D34" s="267" t="s">
        <v>101</v>
      </c>
      <c r="E34" s="267">
        <v>6</v>
      </c>
      <c r="F34" s="285" t="s">
        <v>116</v>
      </c>
      <c r="G34" s="264">
        <v>1</v>
      </c>
      <c r="H34" s="267"/>
      <c r="I34" s="270" t="s">
        <v>69</v>
      </c>
      <c r="J34" s="271" t="s">
        <v>71</v>
      </c>
      <c r="K34" s="272" t="s">
        <v>72</v>
      </c>
      <c r="L34" s="273">
        <v>17697</v>
      </c>
      <c r="M34" s="274">
        <v>1.25</v>
      </c>
      <c r="N34" s="275">
        <v>4.07</v>
      </c>
      <c r="O34" s="276">
        <f t="shared" si="1"/>
        <v>72026.79000000001</v>
      </c>
      <c r="P34" s="280"/>
      <c r="Q34" s="281"/>
      <c r="R34" s="282"/>
      <c r="S34" s="283">
        <v>0.1</v>
      </c>
      <c r="T34" s="360">
        <f t="shared" si="0"/>
        <v>13505.023125000002</v>
      </c>
      <c r="U34" s="111">
        <v>0.5</v>
      </c>
      <c r="V34" s="112">
        <f t="shared" si="3"/>
        <v>45016.74375000001</v>
      </c>
      <c r="W34" s="275">
        <f t="shared" si="2"/>
        <v>148555.25</v>
      </c>
      <c r="Z34" s="387"/>
    </row>
    <row r="35" spans="1:26" s="358" customFormat="1" ht="45.75" customHeight="1">
      <c r="A35" s="264">
        <v>37</v>
      </c>
      <c r="B35" s="284" t="s">
        <v>206</v>
      </c>
      <c r="C35" s="266" t="s">
        <v>118</v>
      </c>
      <c r="D35" s="267" t="s">
        <v>101</v>
      </c>
      <c r="E35" s="267">
        <v>12.3</v>
      </c>
      <c r="F35" s="285" t="s">
        <v>108</v>
      </c>
      <c r="G35" s="264">
        <v>1</v>
      </c>
      <c r="H35" s="267">
        <v>1</v>
      </c>
      <c r="I35" s="270" t="s">
        <v>69</v>
      </c>
      <c r="J35" s="271" t="s">
        <v>71</v>
      </c>
      <c r="K35" s="272" t="s">
        <v>66</v>
      </c>
      <c r="L35" s="273">
        <v>17697</v>
      </c>
      <c r="M35" s="274">
        <v>1.25</v>
      </c>
      <c r="N35" s="275">
        <v>4.23</v>
      </c>
      <c r="O35" s="276">
        <f t="shared" si="1"/>
        <v>74858.31000000001</v>
      </c>
      <c r="P35" s="280"/>
      <c r="Q35" s="281"/>
      <c r="R35" s="282"/>
      <c r="S35" s="283">
        <v>0.1</v>
      </c>
      <c r="T35" s="360">
        <f t="shared" si="0"/>
        <v>14035.933125000003</v>
      </c>
      <c r="U35" s="111">
        <v>0.5</v>
      </c>
      <c r="V35" s="112">
        <f t="shared" si="3"/>
        <v>46786.443750000006</v>
      </c>
      <c r="W35" s="275">
        <f t="shared" si="2"/>
        <v>154395.26</v>
      </c>
      <c r="X35" s="359"/>
      <c r="Z35" s="387"/>
    </row>
    <row r="36" spans="1:26" s="358" customFormat="1" ht="45.75">
      <c r="A36" s="264">
        <v>38</v>
      </c>
      <c r="B36" s="284" t="s">
        <v>133</v>
      </c>
      <c r="C36" s="266" t="s">
        <v>118</v>
      </c>
      <c r="D36" s="267" t="s">
        <v>101</v>
      </c>
      <c r="E36" s="267">
        <v>14</v>
      </c>
      <c r="F36" s="285" t="s">
        <v>129</v>
      </c>
      <c r="G36" s="264">
        <v>1</v>
      </c>
      <c r="H36" s="267">
        <v>1</v>
      </c>
      <c r="I36" s="270" t="s">
        <v>69</v>
      </c>
      <c r="J36" s="271" t="s">
        <v>71</v>
      </c>
      <c r="K36" s="272" t="s">
        <v>66</v>
      </c>
      <c r="L36" s="273">
        <v>17697</v>
      </c>
      <c r="M36" s="274">
        <v>1.25</v>
      </c>
      <c r="N36" s="275">
        <v>4.3</v>
      </c>
      <c r="O36" s="276">
        <f>L36*N36</f>
        <v>76097.09999999999</v>
      </c>
      <c r="P36" s="280"/>
      <c r="Q36" s="281"/>
      <c r="R36" s="282"/>
      <c r="S36" s="283">
        <v>0.1</v>
      </c>
      <c r="T36" s="360">
        <f t="shared" si="0"/>
        <v>14268.206249999997</v>
      </c>
      <c r="U36" s="111">
        <v>0.5</v>
      </c>
      <c r="V36" s="112">
        <f t="shared" si="3"/>
        <v>47560.68749999999</v>
      </c>
      <c r="W36" s="275">
        <f t="shared" si="2"/>
        <v>156950.27</v>
      </c>
      <c r="X36" s="359"/>
      <c r="Z36" s="387"/>
    </row>
    <row r="37" spans="1:26" s="358" customFormat="1" ht="45.75">
      <c r="A37" s="264">
        <v>39</v>
      </c>
      <c r="B37" s="284" t="s">
        <v>207</v>
      </c>
      <c r="C37" s="266" t="s">
        <v>118</v>
      </c>
      <c r="D37" s="267" t="s">
        <v>101</v>
      </c>
      <c r="E37" s="267">
        <v>14.03</v>
      </c>
      <c r="F37" s="285" t="s">
        <v>129</v>
      </c>
      <c r="G37" s="264">
        <v>1</v>
      </c>
      <c r="H37" s="267">
        <v>1</v>
      </c>
      <c r="I37" s="270" t="s">
        <v>69</v>
      </c>
      <c r="J37" s="271" t="s">
        <v>71</v>
      </c>
      <c r="K37" s="272" t="s">
        <v>66</v>
      </c>
      <c r="L37" s="273">
        <v>17697</v>
      </c>
      <c r="M37" s="274">
        <v>1.25</v>
      </c>
      <c r="N37" s="275">
        <v>4.3</v>
      </c>
      <c r="O37" s="276">
        <f>L37*N37</f>
        <v>76097.09999999999</v>
      </c>
      <c r="P37" s="280"/>
      <c r="Q37" s="281"/>
      <c r="R37" s="282"/>
      <c r="S37" s="283">
        <v>0.1</v>
      </c>
      <c r="T37" s="360">
        <f t="shared" si="0"/>
        <v>14268.206249999997</v>
      </c>
      <c r="U37" s="111">
        <v>0.5</v>
      </c>
      <c r="V37" s="112">
        <f t="shared" si="3"/>
        <v>47560.68749999999</v>
      </c>
      <c r="W37" s="275">
        <f t="shared" si="2"/>
        <v>156950.27</v>
      </c>
      <c r="Z37" s="387"/>
    </row>
    <row r="38" spans="1:26" s="358" customFormat="1" ht="64.5" customHeight="1">
      <c r="A38" s="264">
        <v>39</v>
      </c>
      <c r="B38" s="284" t="s">
        <v>236</v>
      </c>
      <c r="C38" s="266" t="s">
        <v>118</v>
      </c>
      <c r="D38" s="267" t="s">
        <v>101</v>
      </c>
      <c r="E38" s="267">
        <v>10.4</v>
      </c>
      <c r="F38" s="285" t="s">
        <v>108</v>
      </c>
      <c r="G38" s="264">
        <v>1</v>
      </c>
      <c r="H38" s="267"/>
      <c r="I38" s="270" t="s">
        <v>69</v>
      </c>
      <c r="J38" s="271" t="s">
        <v>71</v>
      </c>
      <c r="K38" s="272" t="s">
        <v>67</v>
      </c>
      <c r="L38" s="273">
        <v>17697</v>
      </c>
      <c r="M38" s="274">
        <v>1.25</v>
      </c>
      <c r="N38" s="275">
        <v>3.94</v>
      </c>
      <c r="O38" s="276">
        <f t="shared" si="1"/>
        <v>69726.18</v>
      </c>
      <c r="P38" s="280"/>
      <c r="Q38" s="281"/>
      <c r="R38" s="282"/>
      <c r="S38" s="283">
        <v>0.1</v>
      </c>
      <c r="T38" s="360">
        <f t="shared" si="0"/>
        <v>13073.65875</v>
      </c>
      <c r="U38" s="111">
        <v>0.5</v>
      </c>
      <c r="V38" s="112">
        <f t="shared" si="3"/>
        <v>43578.862499999996</v>
      </c>
      <c r="W38" s="275">
        <f t="shared" si="2"/>
        <v>143810.25</v>
      </c>
      <c r="Z38" s="387"/>
    </row>
    <row r="39" spans="1:26" s="357" customFormat="1" ht="66">
      <c r="A39" s="355">
        <v>55</v>
      </c>
      <c r="B39" s="116" t="s">
        <v>143</v>
      </c>
      <c r="C39" s="115" t="s">
        <v>16</v>
      </c>
      <c r="D39" s="99" t="s">
        <v>101</v>
      </c>
      <c r="E39" s="99">
        <v>20.04</v>
      </c>
      <c r="F39" s="96" t="s">
        <v>99</v>
      </c>
      <c r="G39" s="355">
        <v>1</v>
      </c>
      <c r="H39" s="144"/>
      <c r="I39" s="129" t="s">
        <v>69</v>
      </c>
      <c r="J39" s="251" t="s">
        <v>71</v>
      </c>
      <c r="K39" s="131" t="s">
        <v>41</v>
      </c>
      <c r="L39" s="105">
        <v>17697</v>
      </c>
      <c r="M39" s="137">
        <v>1.5</v>
      </c>
      <c r="N39" s="113">
        <v>4.69</v>
      </c>
      <c r="O39" s="108">
        <f t="shared" si="1"/>
        <v>82998.93000000001</v>
      </c>
      <c r="P39" s="147"/>
      <c r="Q39" s="134"/>
      <c r="R39" s="148"/>
      <c r="S39" s="149">
        <v>0.1</v>
      </c>
      <c r="T39" s="360">
        <f t="shared" si="0"/>
        <v>18674.759250000003</v>
      </c>
      <c r="U39" s="111">
        <v>0.5</v>
      </c>
      <c r="V39" s="112">
        <f>(N39*L39*M39)*50%</f>
        <v>62249.19750000001</v>
      </c>
      <c r="W39" s="113">
        <f t="shared" si="2"/>
        <v>205422.35</v>
      </c>
      <c r="Z39" s="385"/>
    </row>
    <row r="40" spans="1:26" s="357" customFormat="1" ht="66">
      <c r="A40" s="355">
        <v>55</v>
      </c>
      <c r="B40" s="116" t="s">
        <v>230</v>
      </c>
      <c r="C40" s="115" t="s">
        <v>16</v>
      </c>
      <c r="D40" s="99" t="s">
        <v>101</v>
      </c>
      <c r="E40" s="99">
        <v>0.11</v>
      </c>
      <c r="F40" s="96" t="s">
        <v>104</v>
      </c>
      <c r="G40" s="355">
        <v>1</v>
      </c>
      <c r="H40" s="99"/>
      <c r="I40" s="129" t="s">
        <v>69</v>
      </c>
      <c r="J40" s="251" t="s">
        <v>71</v>
      </c>
      <c r="K40" s="131" t="s">
        <v>67</v>
      </c>
      <c r="L40" s="105">
        <v>17697</v>
      </c>
      <c r="M40" s="137">
        <v>1.5</v>
      </c>
      <c r="N40" s="120">
        <v>3.52</v>
      </c>
      <c r="O40" s="108">
        <f t="shared" si="1"/>
        <v>62293.44</v>
      </c>
      <c r="P40" s="147"/>
      <c r="Q40" s="134"/>
      <c r="R40" s="148"/>
      <c r="S40" s="149">
        <v>0.1</v>
      </c>
      <c r="T40" s="360">
        <f t="shared" si="0"/>
        <v>14016.024</v>
      </c>
      <c r="U40" s="111">
        <v>0.5</v>
      </c>
      <c r="V40" s="112">
        <f>(N40*L40*M40)*50%</f>
        <v>46720.08</v>
      </c>
      <c r="W40" s="113">
        <f t="shared" si="2"/>
        <v>154176.26</v>
      </c>
      <c r="Z40" s="385"/>
    </row>
    <row r="41" spans="1:26" s="357" customFormat="1" ht="47.25" thickBot="1">
      <c r="A41" s="355">
        <v>57</v>
      </c>
      <c r="B41" s="157" t="s">
        <v>144</v>
      </c>
      <c r="C41" s="158" t="s">
        <v>79</v>
      </c>
      <c r="D41" s="159" t="s">
        <v>145</v>
      </c>
      <c r="E41" s="159">
        <v>29.8</v>
      </c>
      <c r="F41" s="354" t="s">
        <v>103</v>
      </c>
      <c r="G41" s="355">
        <v>1</v>
      </c>
      <c r="H41" s="159" t="s">
        <v>69</v>
      </c>
      <c r="I41" s="129" t="s">
        <v>69</v>
      </c>
      <c r="J41" s="130" t="s">
        <v>70</v>
      </c>
      <c r="K41" s="131" t="s">
        <v>41</v>
      </c>
      <c r="L41" s="105">
        <v>17697</v>
      </c>
      <c r="M41" s="160">
        <v>1</v>
      </c>
      <c r="N41" s="161">
        <v>5.41</v>
      </c>
      <c r="O41" s="108">
        <f t="shared" si="1"/>
        <v>95740.77</v>
      </c>
      <c r="P41" s="162"/>
      <c r="Q41" s="163"/>
      <c r="R41" s="148"/>
      <c r="S41" s="149">
        <v>0.1</v>
      </c>
      <c r="T41" s="360">
        <f t="shared" si="0"/>
        <v>14361.1155</v>
      </c>
      <c r="U41" s="111">
        <v>0.5</v>
      </c>
      <c r="V41" s="112">
        <f>(N41*L41*M41)*50%</f>
        <v>47870.385</v>
      </c>
      <c r="W41" s="113">
        <f t="shared" si="2"/>
        <v>157972.27</v>
      </c>
      <c r="Z41" s="385"/>
    </row>
    <row r="42" spans="1:23" ht="36" thickBot="1">
      <c r="A42" s="435" t="s">
        <v>146</v>
      </c>
      <c r="B42" s="436"/>
      <c r="C42" s="436"/>
      <c r="D42" s="436"/>
      <c r="E42" s="121"/>
      <c r="F42" s="356"/>
      <c r="G42" s="356">
        <f>SUM(G8:G41)</f>
        <v>34</v>
      </c>
      <c r="H42" s="164"/>
      <c r="I42" s="124"/>
      <c r="J42" s="124"/>
      <c r="K42" s="124"/>
      <c r="L42" s="125"/>
      <c r="M42" s="126">
        <f>SUM(M8:M41)</f>
        <v>40.625</v>
      </c>
      <c r="N42" s="165"/>
      <c r="O42" s="166">
        <f>SUM(O8:O41)</f>
        <v>2510850.3600000003</v>
      </c>
      <c r="P42" s="124"/>
      <c r="Q42" s="124"/>
      <c r="R42" s="167"/>
      <c r="S42" s="124"/>
      <c r="T42" s="168">
        <f>SUM(T8:T41)</f>
        <v>445725.4955</v>
      </c>
      <c r="U42" s="124"/>
      <c r="V42" s="123">
        <f>SUM(V8:V41)</f>
        <v>1491967.70625</v>
      </c>
      <c r="W42" s="169">
        <f>SUM(W8:W41)</f>
        <v>4921628.619999999</v>
      </c>
    </row>
    <row r="43" spans="1:23" ht="35.25" thickBot="1">
      <c r="A43" s="443" t="s">
        <v>153</v>
      </c>
      <c r="B43" s="444"/>
      <c r="C43" s="444"/>
      <c r="D43" s="445"/>
      <c r="E43" s="191"/>
      <c r="F43" s="192"/>
      <c r="G43" s="402">
        <f>G42+G7</f>
        <v>35</v>
      </c>
      <c r="H43" s="402">
        <f aca="true" t="shared" si="4" ref="H43:W43">H42+H7</f>
        <v>0</v>
      </c>
      <c r="I43" s="402"/>
      <c r="J43" s="402"/>
      <c r="K43" s="402">
        <f t="shared" si="4"/>
        <v>0</v>
      </c>
      <c r="L43" s="402">
        <f t="shared" si="4"/>
        <v>0</v>
      </c>
      <c r="M43" s="402">
        <f t="shared" si="4"/>
        <v>41.625</v>
      </c>
      <c r="N43" s="402">
        <f t="shared" si="4"/>
        <v>0</v>
      </c>
      <c r="O43" s="402">
        <f t="shared" si="4"/>
        <v>2615439.6300000004</v>
      </c>
      <c r="P43" s="402">
        <f t="shared" si="4"/>
        <v>0</v>
      </c>
      <c r="Q43" s="402">
        <f t="shared" si="4"/>
        <v>0</v>
      </c>
      <c r="R43" s="402">
        <f t="shared" si="4"/>
        <v>0</v>
      </c>
      <c r="S43" s="402"/>
      <c r="T43" s="402">
        <f t="shared" si="4"/>
        <v>461413.886</v>
      </c>
      <c r="U43" s="402"/>
      <c r="V43" s="402">
        <f t="shared" si="4"/>
        <v>1544262.34125</v>
      </c>
      <c r="W43" s="402">
        <f t="shared" si="4"/>
        <v>5094200.919999999</v>
      </c>
    </row>
    <row r="44" spans="1:26" s="398" customFormat="1" ht="45.75">
      <c r="A44" s="388"/>
      <c r="B44" s="389"/>
      <c r="C44" s="390"/>
      <c r="D44" s="390"/>
      <c r="E44" s="390"/>
      <c r="F44" s="388"/>
      <c r="G44" s="388"/>
      <c r="H44" s="390"/>
      <c r="I44" s="388"/>
      <c r="J44" s="388"/>
      <c r="K44" s="388"/>
      <c r="L44" s="388"/>
      <c r="M44" s="391">
        <f>M45-M43</f>
        <v>43</v>
      </c>
      <c r="N44" s="392"/>
      <c r="O44" s="393"/>
      <c r="P44" s="394"/>
      <c r="Q44" s="394"/>
      <c r="R44" s="395"/>
      <c r="S44" s="394"/>
      <c r="T44" s="396"/>
      <c r="U44" s="394"/>
      <c r="V44" s="397"/>
      <c r="W44" s="392">
        <f>W45-W43</f>
        <v>2794533.6100000013</v>
      </c>
      <c r="Z44" s="399" t="e">
        <f>#REF!+#REF!+#REF!</f>
        <v>#REF!</v>
      </c>
    </row>
    <row r="45" spans="1:26" s="398" customFormat="1" ht="45.75">
      <c r="A45" s="388"/>
      <c r="B45" s="389"/>
      <c r="C45" s="390"/>
      <c r="D45" s="390"/>
      <c r="E45" s="390"/>
      <c r="F45" s="388"/>
      <c r="G45" s="388"/>
      <c r="H45" s="390"/>
      <c r="I45" s="388"/>
      <c r="J45" s="388"/>
      <c r="K45" s="388"/>
      <c r="L45" s="388"/>
      <c r="M45" s="400">
        <v>84.625</v>
      </c>
      <c r="N45" s="392"/>
      <c r="O45" s="393"/>
      <c r="P45" s="394"/>
      <c r="Q45" s="394"/>
      <c r="R45" s="395"/>
      <c r="S45" s="394"/>
      <c r="T45" s="396"/>
      <c r="U45" s="394"/>
      <c r="V45" s="397"/>
      <c r="W45" s="392">
        <v>7888734.53</v>
      </c>
      <c r="Z45" s="399" t="e">
        <f>Z44-#REF!</f>
        <v>#REF!</v>
      </c>
    </row>
    <row r="46" spans="1:22" ht="45.75">
      <c r="A46" s="199"/>
      <c r="B46" s="77" t="s">
        <v>77</v>
      </c>
      <c r="C46" s="453"/>
      <c r="D46" s="453"/>
      <c r="E46" s="200"/>
      <c r="F46" s="454" t="s">
        <v>80</v>
      </c>
      <c r="G46" s="454"/>
      <c r="H46" s="454"/>
      <c r="I46" s="454"/>
      <c r="J46" s="201"/>
      <c r="K46" s="202"/>
      <c r="L46" s="455" t="s">
        <v>154</v>
      </c>
      <c r="M46" s="455"/>
      <c r="N46" s="455"/>
      <c r="O46" s="203"/>
      <c r="P46" s="204"/>
      <c r="Q46" s="205"/>
      <c r="R46" s="204"/>
      <c r="S46" s="204"/>
      <c r="T46" s="420" t="s">
        <v>155</v>
      </c>
      <c r="U46" s="420"/>
      <c r="V46" s="420"/>
    </row>
    <row r="47" spans="1:23" ht="45.75">
      <c r="A47" s="199"/>
      <c r="C47" s="456" t="s">
        <v>28</v>
      </c>
      <c r="D47" s="456"/>
      <c r="E47" s="456"/>
      <c r="F47" s="457" t="s">
        <v>29</v>
      </c>
      <c r="G47" s="457"/>
      <c r="H47" s="457"/>
      <c r="I47" s="457"/>
      <c r="J47" s="457"/>
      <c r="K47" s="202"/>
      <c r="L47" s="202"/>
      <c r="M47" s="207"/>
      <c r="N47" s="208"/>
      <c r="O47" s="209"/>
      <c r="P47" s="202"/>
      <c r="Q47" s="202"/>
      <c r="R47" s="210"/>
      <c r="S47" s="211"/>
      <c r="T47" s="253"/>
      <c r="U47" s="79"/>
      <c r="V47" s="198"/>
      <c r="W47" s="197"/>
    </row>
    <row r="48" spans="1:23" ht="45.75">
      <c r="A48" s="199"/>
      <c r="E48" s="78"/>
      <c r="F48" s="206"/>
      <c r="G48" s="195"/>
      <c r="H48" s="196"/>
      <c r="I48" s="199"/>
      <c r="J48" s="213"/>
      <c r="K48" s="202"/>
      <c r="L48" s="202"/>
      <c r="M48" s="207"/>
      <c r="N48" s="208"/>
      <c r="O48" s="203"/>
      <c r="P48" s="204"/>
      <c r="Q48" s="204"/>
      <c r="R48" s="205"/>
      <c r="S48" s="204"/>
      <c r="T48" s="420" t="s">
        <v>208</v>
      </c>
      <c r="U48" s="420"/>
      <c r="V48" s="420"/>
      <c r="W48" s="214"/>
    </row>
    <row r="49" spans="1:22" ht="45.75">
      <c r="A49" s="199"/>
      <c r="B49" s="77" t="s">
        <v>11</v>
      </c>
      <c r="C49" s="453"/>
      <c r="D49" s="453"/>
      <c r="E49" s="200"/>
      <c r="F49" s="454" t="s">
        <v>65</v>
      </c>
      <c r="G49" s="454"/>
      <c r="H49" s="454"/>
      <c r="I49" s="454"/>
      <c r="J49" s="212"/>
      <c r="K49" s="199"/>
      <c r="L49" s="199"/>
      <c r="N49" s="215"/>
      <c r="P49" s="199"/>
      <c r="Q49" s="199"/>
      <c r="R49" s="199"/>
      <c r="S49" s="216"/>
      <c r="T49" s="253"/>
      <c r="U49" s="79"/>
      <c r="V49" s="217"/>
    </row>
    <row r="50" spans="1:23" ht="45.75" customHeight="1">
      <c r="A50" s="199"/>
      <c r="C50" s="456" t="s">
        <v>28</v>
      </c>
      <c r="D50" s="456"/>
      <c r="E50" s="456"/>
      <c r="F50" s="457" t="s">
        <v>29</v>
      </c>
      <c r="G50" s="457"/>
      <c r="H50" s="457"/>
      <c r="I50" s="457"/>
      <c r="J50" s="457"/>
      <c r="K50" s="199"/>
      <c r="L50" s="199"/>
      <c r="N50" s="215"/>
      <c r="O50" s="203"/>
      <c r="P50" s="218"/>
      <c r="Q50" s="205"/>
      <c r="R50" s="205"/>
      <c r="S50" s="205"/>
      <c r="T50" s="420" t="s">
        <v>157</v>
      </c>
      <c r="U50" s="420"/>
      <c r="V50" s="420"/>
      <c r="W50" s="219"/>
    </row>
    <row r="51" spans="1:21" ht="45">
      <c r="A51" s="199"/>
      <c r="B51" s="220"/>
      <c r="F51" s="199"/>
      <c r="G51" s="199"/>
      <c r="I51" s="199"/>
      <c r="J51" s="199"/>
      <c r="K51" s="199"/>
      <c r="L51" s="199"/>
      <c r="P51" s="199"/>
      <c r="Q51" s="199"/>
      <c r="R51" s="221"/>
      <c r="S51" s="199"/>
      <c r="T51" s="212"/>
      <c r="U51" s="199"/>
    </row>
    <row r="52" spans="1:23" ht="45.75">
      <c r="A52" s="199"/>
      <c r="B52" s="222"/>
      <c r="F52" s="199"/>
      <c r="G52" s="199"/>
      <c r="I52" s="199"/>
      <c r="J52" s="199"/>
      <c r="K52" s="199"/>
      <c r="L52" s="199"/>
      <c r="P52" s="199"/>
      <c r="Q52" s="199"/>
      <c r="R52" s="221"/>
      <c r="S52" s="199"/>
      <c r="T52" s="212"/>
      <c r="U52" s="199"/>
      <c r="W52" s="219"/>
    </row>
    <row r="53" spans="1:21" ht="45.75">
      <c r="A53" s="199"/>
      <c r="F53" s="199"/>
      <c r="G53" s="199"/>
      <c r="I53" s="199"/>
      <c r="J53" s="199"/>
      <c r="K53" s="199"/>
      <c r="L53" s="199"/>
      <c r="M53" s="223"/>
      <c r="O53" s="224"/>
      <c r="P53" s="216"/>
      <c r="Q53" s="216"/>
      <c r="R53" s="225"/>
      <c r="S53" s="216"/>
      <c r="T53" s="226"/>
      <c r="U53" s="199"/>
    </row>
    <row r="54" spans="1:21" ht="45.75">
      <c r="A54" s="199"/>
      <c r="D54" s="217"/>
      <c r="F54" s="199"/>
      <c r="G54" s="199"/>
      <c r="I54" s="199"/>
      <c r="J54" s="199"/>
      <c r="K54" s="199"/>
      <c r="L54" s="199"/>
      <c r="P54" s="199"/>
      <c r="Q54" s="199"/>
      <c r="R54" s="221"/>
      <c r="S54" s="199"/>
      <c r="T54" s="212"/>
      <c r="U54" s="199"/>
    </row>
    <row r="55" spans="1:21" ht="45.75">
      <c r="A55" s="199"/>
      <c r="F55" s="199"/>
      <c r="G55" s="199"/>
      <c r="I55" s="227"/>
      <c r="J55" s="227"/>
      <c r="K55" s="199"/>
      <c r="L55" s="199"/>
      <c r="M55" s="223"/>
      <c r="P55" s="199"/>
      <c r="Q55" s="199"/>
      <c r="R55" s="221"/>
      <c r="S55" s="199"/>
      <c r="T55" s="212"/>
      <c r="U55" s="199"/>
    </row>
    <row r="56" spans="1:21" ht="45.75">
      <c r="A56" s="199"/>
      <c r="F56" s="199"/>
      <c r="G56" s="199"/>
      <c r="I56" s="199"/>
      <c r="J56" s="199"/>
      <c r="K56" s="199"/>
      <c r="L56" s="199"/>
      <c r="P56" s="199"/>
      <c r="Q56" s="199"/>
      <c r="R56" s="221"/>
      <c r="S56" s="199"/>
      <c r="T56" s="212"/>
      <c r="U56" s="199"/>
    </row>
    <row r="57" spans="1:21" ht="45.75">
      <c r="A57" s="199"/>
      <c r="F57" s="199"/>
      <c r="G57" s="199"/>
      <c r="I57" s="199"/>
      <c r="J57" s="199"/>
      <c r="K57" s="199"/>
      <c r="L57" s="199"/>
      <c r="P57" s="199"/>
      <c r="Q57" s="199"/>
      <c r="R57" s="221"/>
      <c r="S57" s="199"/>
      <c r="T57" s="212"/>
      <c r="U57" s="199"/>
    </row>
    <row r="58" spans="1:21" ht="45.75">
      <c r="A58" s="199"/>
      <c r="E58" s="228"/>
      <c r="F58" s="229"/>
      <c r="G58" s="229"/>
      <c r="H58" s="228"/>
      <c r="I58" s="199"/>
      <c r="J58" s="199"/>
      <c r="K58" s="199"/>
      <c r="L58" s="199"/>
      <c r="P58" s="199"/>
      <c r="Q58" s="199"/>
      <c r="R58" s="221"/>
      <c r="S58" s="199"/>
      <c r="T58" s="212"/>
      <c r="U58" s="199"/>
    </row>
    <row r="59" spans="1:21" ht="45.75">
      <c r="A59" s="199"/>
      <c r="E59" s="228"/>
      <c r="F59" s="229"/>
      <c r="G59" s="229"/>
      <c r="H59" s="228"/>
      <c r="I59" s="199"/>
      <c r="J59" s="199"/>
      <c r="K59" s="199"/>
      <c r="L59" s="199"/>
      <c r="P59" s="199"/>
      <c r="Q59" s="199"/>
      <c r="R59" s="221"/>
      <c r="S59" s="199"/>
      <c r="T59" s="212"/>
      <c r="U59" s="199"/>
    </row>
    <row r="60" spans="1:21" ht="45.75">
      <c r="A60" s="199"/>
      <c r="E60" s="228"/>
      <c r="F60" s="229"/>
      <c r="G60" s="229"/>
      <c r="H60" s="228"/>
      <c r="I60" s="199"/>
      <c r="J60" s="199"/>
      <c r="K60" s="199"/>
      <c r="L60" s="199"/>
      <c r="P60" s="199"/>
      <c r="Q60" s="199"/>
      <c r="R60" s="221"/>
      <c r="S60" s="199"/>
      <c r="T60" s="212"/>
      <c r="U60" s="199"/>
    </row>
    <row r="61" spans="1:21" ht="45.75">
      <c r="A61" s="199"/>
      <c r="E61" s="228"/>
      <c r="F61" s="229"/>
      <c r="G61" s="229"/>
      <c r="H61" s="228"/>
      <c r="I61" s="199"/>
      <c r="J61" s="199"/>
      <c r="K61" s="199"/>
      <c r="L61" s="199"/>
      <c r="P61" s="199"/>
      <c r="Q61" s="199"/>
      <c r="R61" s="221"/>
      <c r="S61" s="199"/>
      <c r="T61" s="212"/>
      <c r="U61" s="199"/>
    </row>
    <row r="62" spans="1:21" ht="45.75">
      <c r="A62" s="199"/>
      <c r="E62" s="228"/>
      <c r="F62" s="229"/>
      <c r="G62" s="229"/>
      <c r="H62" s="228"/>
      <c r="I62" s="227"/>
      <c r="J62" s="227"/>
      <c r="K62" s="199"/>
      <c r="L62" s="199"/>
      <c r="P62" s="199"/>
      <c r="Q62" s="199"/>
      <c r="R62" s="221"/>
      <c r="S62" s="199"/>
      <c r="T62" s="212"/>
      <c r="U62" s="199"/>
    </row>
    <row r="63" spans="1:21" ht="45.75">
      <c r="A63" s="199"/>
      <c r="E63" s="228"/>
      <c r="F63" s="229"/>
      <c r="G63" s="229"/>
      <c r="H63" s="228"/>
      <c r="I63" s="199"/>
      <c r="J63" s="199"/>
      <c r="K63" s="199"/>
      <c r="L63" s="199"/>
      <c r="P63" s="199"/>
      <c r="Q63" s="199"/>
      <c r="R63" s="221"/>
      <c r="S63" s="199"/>
      <c r="T63" s="212"/>
      <c r="U63" s="199"/>
    </row>
    <row r="64" spans="1:21" ht="45.75">
      <c r="A64" s="199"/>
      <c r="F64" s="199"/>
      <c r="G64" s="199"/>
      <c r="I64" s="227"/>
      <c r="J64" s="227"/>
      <c r="K64" s="199"/>
      <c r="L64" s="199"/>
      <c r="P64" s="199"/>
      <c r="Q64" s="199"/>
      <c r="R64" s="221"/>
      <c r="S64" s="199"/>
      <c r="T64" s="212"/>
      <c r="U64" s="199"/>
    </row>
    <row r="65" spans="1:21" ht="45.75">
      <c r="A65" s="199"/>
      <c r="F65" s="199"/>
      <c r="G65" s="199"/>
      <c r="I65" s="199"/>
      <c r="J65" s="199"/>
      <c r="K65" s="199"/>
      <c r="L65" s="199"/>
      <c r="P65" s="199"/>
      <c r="Q65" s="199"/>
      <c r="R65" s="221"/>
      <c r="S65" s="199"/>
      <c r="T65" s="212"/>
      <c r="U65" s="199"/>
    </row>
    <row r="66" spans="1:21" ht="45.75">
      <c r="A66" s="199"/>
      <c r="F66" s="199"/>
      <c r="G66" s="199"/>
      <c r="I66" s="199"/>
      <c r="J66" s="199"/>
      <c r="K66" s="199"/>
      <c r="L66" s="199"/>
      <c r="P66" s="199"/>
      <c r="Q66" s="199"/>
      <c r="R66" s="221"/>
      <c r="S66" s="199"/>
      <c r="T66" s="212"/>
      <c r="U66" s="199"/>
    </row>
    <row r="67" spans="1:21" ht="45.75">
      <c r="A67" s="199"/>
      <c r="F67" s="199"/>
      <c r="G67" s="199"/>
      <c r="I67" s="199"/>
      <c r="J67" s="199"/>
      <c r="K67" s="199"/>
      <c r="L67" s="199"/>
      <c r="P67" s="199"/>
      <c r="Q67" s="199"/>
      <c r="R67" s="221"/>
      <c r="S67" s="199"/>
      <c r="T67" s="212"/>
      <c r="U67" s="199"/>
    </row>
    <row r="68" spans="1:30" s="79" customFormat="1" ht="45.75">
      <c r="A68" s="199"/>
      <c r="B68" s="77"/>
      <c r="C68" s="78"/>
      <c r="F68" s="199"/>
      <c r="G68" s="199"/>
      <c r="I68" s="199"/>
      <c r="J68" s="199"/>
      <c r="K68" s="199"/>
      <c r="L68" s="199"/>
      <c r="M68" s="82"/>
      <c r="N68" s="83"/>
      <c r="O68" s="84"/>
      <c r="P68" s="199"/>
      <c r="Q68" s="199"/>
      <c r="R68" s="221"/>
      <c r="S68" s="199"/>
      <c r="T68" s="212"/>
      <c r="U68" s="199"/>
      <c r="W68" s="89"/>
      <c r="X68"/>
      <c r="Y68"/>
      <c r="Z68" s="259"/>
      <c r="AA68"/>
      <c r="AB68"/>
      <c r="AC68"/>
      <c r="AD68"/>
    </row>
    <row r="69" spans="1:30" s="79" customFormat="1" ht="45.75">
      <c r="A69" s="199"/>
      <c r="B69" s="77"/>
      <c r="C69" s="78"/>
      <c r="F69" s="199"/>
      <c r="G69" s="199"/>
      <c r="I69" s="199"/>
      <c r="J69" s="199"/>
      <c r="K69" s="199"/>
      <c r="L69" s="199"/>
      <c r="M69" s="82"/>
      <c r="N69" s="83"/>
      <c r="O69" s="84"/>
      <c r="P69" s="199"/>
      <c r="Q69" s="199"/>
      <c r="R69" s="221"/>
      <c r="S69" s="199"/>
      <c r="T69" s="212"/>
      <c r="U69" s="199"/>
      <c r="W69" s="89"/>
      <c r="X69"/>
      <c r="Y69"/>
      <c r="Z69" s="259"/>
      <c r="AA69"/>
      <c r="AB69"/>
      <c r="AC69"/>
      <c r="AD69"/>
    </row>
    <row r="70" spans="1:30" s="79" customFormat="1" ht="45.75">
      <c r="A70" s="199"/>
      <c r="B70" s="77"/>
      <c r="C70" s="78"/>
      <c r="F70" s="199"/>
      <c r="G70" s="199"/>
      <c r="I70" s="199"/>
      <c r="J70" s="199"/>
      <c r="K70" s="199"/>
      <c r="L70" s="199"/>
      <c r="M70" s="82"/>
      <c r="N70" s="83"/>
      <c r="O70" s="84"/>
      <c r="P70" s="199"/>
      <c r="Q70" s="199"/>
      <c r="R70" s="221"/>
      <c r="S70" s="199"/>
      <c r="T70" s="212"/>
      <c r="U70" s="199"/>
      <c r="W70" s="89"/>
      <c r="X70"/>
      <c r="Y70"/>
      <c r="Z70" s="259"/>
      <c r="AA70"/>
      <c r="AB70"/>
      <c r="AC70"/>
      <c r="AD70"/>
    </row>
    <row r="71" spans="1:30" s="79" customFormat="1" ht="45.75">
      <c r="A71" s="199"/>
      <c r="B71" s="77"/>
      <c r="C71" s="78"/>
      <c r="F71" s="199"/>
      <c r="G71" s="199"/>
      <c r="I71" s="199"/>
      <c r="J71" s="199"/>
      <c r="K71" s="199"/>
      <c r="L71" s="199"/>
      <c r="M71" s="82"/>
      <c r="N71" s="83"/>
      <c r="O71" s="84"/>
      <c r="P71" s="199"/>
      <c r="Q71" s="199"/>
      <c r="R71" s="221"/>
      <c r="S71" s="199"/>
      <c r="T71" s="212"/>
      <c r="U71" s="199"/>
      <c r="W71" s="89"/>
      <c r="X71"/>
      <c r="Y71"/>
      <c r="Z71" s="259"/>
      <c r="AA71"/>
      <c r="AB71"/>
      <c r="AC71"/>
      <c r="AD71"/>
    </row>
  </sheetData>
  <sheetProtection/>
  <mergeCells count="36">
    <mergeCell ref="T48:V48"/>
    <mergeCell ref="C49:D49"/>
    <mergeCell ref="F49:I49"/>
    <mergeCell ref="C50:E50"/>
    <mergeCell ref="F50:J50"/>
    <mergeCell ref="T50:V50"/>
    <mergeCell ref="C46:D46"/>
    <mergeCell ref="F46:I46"/>
    <mergeCell ref="L46:N46"/>
    <mergeCell ref="T46:V46"/>
    <mergeCell ref="C47:E47"/>
    <mergeCell ref="F47:J47"/>
    <mergeCell ref="A42:D42"/>
    <mergeCell ref="A43:D43"/>
    <mergeCell ref="O4:O5"/>
    <mergeCell ref="P4:Q4"/>
    <mergeCell ref="S4:T4"/>
    <mergeCell ref="U4:V4"/>
    <mergeCell ref="W4:W5"/>
    <mergeCell ref="A7:D7"/>
    <mergeCell ref="I4:I5"/>
    <mergeCell ref="J4:J5"/>
    <mergeCell ref="K4:K5"/>
    <mergeCell ref="L4:L5"/>
    <mergeCell ref="M4:M5"/>
    <mergeCell ref="N4:N5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6"/>
  <sheetViews>
    <sheetView tabSelected="1" zoomScale="50" zoomScaleNormal="50" zoomScaleSheetLayoutView="50" zoomScalePageLayoutView="0" workbookViewId="0" topLeftCell="A4">
      <selection activeCell="A12" sqref="A12:IV12"/>
    </sheetView>
  </sheetViews>
  <sheetFormatPr defaultColWidth="9.00390625" defaultRowHeight="12.75"/>
  <cols>
    <col min="1" max="1" width="5.875" style="76" customWidth="1"/>
    <col min="2" max="2" width="76.375" style="77" customWidth="1"/>
    <col min="3" max="3" width="52.875" style="78" customWidth="1"/>
    <col min="4" max="4" width="25.25390625" style="79" customWidth="1"/>
    <col min="5" max="5" width="21.875" style="79" customWidth="1"/>
    <col min="6" max="6" width="17.875" style="80" customWidth="1"/>
    <col min="7" max="7" width="14.375" style="81" customWidth="1"/>
    <col min="8" max="8" width="15.375" style="79" customWidth="1"/>
    <col min="9" max="9" width="6.00390625" style="81" customWidth="1"/>
    <col min="10" max="10" width="7.125" style="81" customWidth="1"/>
    <col min="11" max="11" width="10.875" style="81" customWidth="1"/>
    <col min="12" max="12" width="11.00390625" style="81" customWidth="1"/>
    <col min="13" max="13" width="21.75390625" style="82" customWidth="1"/>
    <col min="14" max="14" width="18.125" style="83" customWidth="1"/>
    <col min="15" max="15" width="35.375" style="84" customWidth="1"/>
    <col min="16" max="16" width="10.125" style="81" hidden="1" customWidth="1"/>
    <col min="17" max="17" width="13.00390625" style="81" hidden="1" customWidth="1"/>
    <col min="18" max="18" width="8.125" style="85" hidden="1" customWidth="1"/>
    <col min="19" max="19" width="13.00390625" style="86" customWidth="1"/>
    <col min="20" max="20" width="29.25390625" style="87" customWidth="1"/>
    <col min="21" max="21" width="8.25390625" style="81" customWidth="1"/>
    <col min="22" max="22" width="34.875" style="79" customWidth="1"/>
    <col min="23" max="23" width="35.875" style="89" customWidth="1"/>
    <col min="26" max="26" width="48.625" style="403" customWidth="1"/>
  </cols>
  <sheetData>
    <row r="1" ht="45.75">
      <c r="U1" s="88"/>
    </row>
    <row r="2" spans="1:26" s="249" customFormat="1" ht="34.5">
      <c r="A2" s="419" t="s">
        <v>241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Z2" s="403"/>
    </row>
    <row r="3" spans="1:26" s="249" customFormat="1" ht="35.25" thickBot="1">
      <c r="A3" s="420" t="s">
        <v>83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Z3" s="403"/>
    </row>
    <row r="4" spans="1:23" ht="81" customHeight="1" thickBot="1">
      <c r="A4" s="421" t="s">
        <v>84</v>
      </c>
      <c r="B4" s="423" t="s">
        <v>85</v>
      </c>
      <c r="C4" s="425" t="s">
        <v>86</v>
      </c>
      <c r="D4" s="425" t="s">
        <v>87</v>
      </c>
      <c r="E4" s="425" t="s">
        <v>88</v>
      </c>
      <c r="F4" s="427" t="s">
        <v>89</v>
      </c>
      <c r="G4" s="429" t="s">
        <v>90</v>
      </c>
      <c r="H4" s="431" t="s">
        <v>91</v>
      </c>
      <c r="I4" s="437" t="s">
        <v>36</v>
      </c>
      <c r="J4" s="437" t="s">
        <v>35</v>
      </c>
      <c r="K4" s="437" t="s">
        <v>37</v>
      </c>
      <c r="L4" s="439" t="s">
        <v>92</v>
      </c>
      <c r="M4" s="441" t="s">
        <v>93</v>
      </c>
      <c r="N4" s="433" t="s">
        <v>94</v>
      </c>
      <c r="O4" s="446" t="s">
        <v>95</v>
      </c>
      <c r="P4" s="448" t="s">
        <v>30</v>
      </c>
      <c r="Q4" s="449"/>
      <c r="R4" s="92"/>
      <c r="S4" s="450" t="s">
        <v>31</v>
      </c>
      <c r="T4" s="451"/>
      <c r="U4" s="448" t="s">
        <v>96</v>
      </c>
      <c r="V4" s="452"/>
      <c r="W4" s="433" t="s">
        <v>97</v>
      </c>
    </row>
    <row r="5" spans="1:23" ht="116.25" customHeight="1" thickBot="1">
      <c r="A5" s="422"/>
      <c r="B5" s="424"/>
      <c r="C5" s="426"/>
      <c r="D5" s="426"/>
      <c r="E5" s="426"/>
      <c r="F5" s="428"/>
      <c r="G5" s="430"/>
      <c r="H5" s="432"/>
      <c r="I5" s="438"/>
      <c r="J5" s="438"/>
      <c r="K5" s="438"/>
      <c r="L5" s="440"/>
      <c r="M5" s="442"/>
      <c r="N5" s="434"/>
      <c r="O5" s="447"/>
      <c r="P5" s="90" t="s">
        <v>7</v>
      </c>
      <c r="Q5" s="90" t="s">
        <v>8</v>
      </c>
      <c r="R5" s="93"/>
      <c r="S5" s="94" t="s">
        <v>7</v>
      </c>
      <c r="T5" s="95" t="s">
        <v>8</v>
      </c>
      <c r="U5" s="90" t="s">
        <v>7</v>
      </c>
      <c r="V5" s="91" t="s">
        <v>8</v>
      </c>
      <c r="W5" s="434"/>
    </row>
    <row r="6" spans="1:26" s="357" customFormat="1" ht="45.75">
      <c r="A6" s="96">
        <v>1</v>
      </c>
      <c r="B6" s="97" t="s">
        <v>98</v>
      </c>
      <c r="C6" s="98" t="s">
        <v>44</v>
      </c>
      <c r="D6" s="99" t="str">
        <f>'[1]РАСЧЁТЫ по действующей системе'!D9</f>
        <v>высшее</v>
      </c>
      <c r="E6" s="99">
        <v>25.3</v>
      </c>
      <c r="F6" s="100" t="s">
        <v>103</v>
      </c>
      <c r="G6" s="355">
        <v>1</v>
      </c>
      <c r="H6" s="102"/>
      <c r="I6" s="103" t="s">
        <v>38</v>
      </c>
      <c r="J6" s="103" t="s">
        <v>39</v>
      </c>
      <c r="K6" s="104" t="s">
        <v>73</v>
      </c>
      <c r="L6" s="105">
        <v>17697</v>
      </c>
      <c r="M6" s="106">
        <v>1</v>
      </c>
      <c r="N6" s="107">
        <v>5.91</v>
      </c>
      <c r="O6" s="108">
        <f>N6*L6</f>
        <v>104589.27</v>
      </c>
      <c r="P6" s="109"/>
      <c r="Q6" s="110"/>
      <c r="R6" s="110"/>
      <c r="S6" s="111">
        <v>0.1</v>
      </c>
      <c r="T6" s="360">
        <f aca="true" t="shared" si="0" ref="T6:T45">((O6*M6)+V6)*S6</f>
        <v>15688.390500000001</v>
      </c>
      <c r="U6" s="111">
        <v>0.5</v>
      </c>
      <c r="V6" s="112">
        <f>(N6*L6*M6)*50%</f>
        <v>52294.635</v>
      </c>
      <c r="W6" s="113">
        <f>ROUND(O6*M6+T6+Q6+V6,2)</f>
        <v>172572.3</v>
      </c>
      <c r="Z6" s="404"/>
    </row>
    <row r="7" spans="1:26" s="357" customFormat="1" ht="45.75">
      <c r="A7" s="96">
        <v>2</v>
      </c>
      <c r="B7" s="114" t="s">
        <v>196</v>
      </c>
      <c r="C7" s="115" t="s">
        <v>100</v>
      </c>
      <c r="D7" s="99" t="s">
        <v>101</v>
      </c>
      <c r="E7" s="99" t="s">
        <v>203</v>
      </c>
      <c r="F7" s="96" t="s">
        <v>102</v>
      </c>
      <c r="G7" s="96">
        <v>1</v>
      </c>
      <c r="H7" s="102"/>
      <c r="I7" s="103" t="s">
        <v>38</v>
      </c>
      <c r="J7" s="103" t="s">
        <v>68</v>
      </c>
      <c r="K7" s="104" t="s">
        <v>73</v>
      </c>
      <c r="L7" s="105">
        <v>17697</v>
      </c>
      <c r="M7" s="106">
        <v>1</v>
      </c>
      <c r="N7" s="107">
        <v>5.38</v>
      </c>
      <c r="O7" s="108">
        <f>N7*L7</f>
        <v>95209.86</v>
      </c>
      <c r="P7" s="109"/>
      <c r="Q7" s="110"/>
      <c r="R7" s="110"/>
      <c r="S7" s="111">
        <v>0.1</v>
      </c>
      <c r="T7" s="360">
        <f t="shared" si="0"/>
        <v>9520.986</v>
      </c>
      <c r="U7" s="111"/>
      <c r="V7" s="112"/>
      <c r="W7" s="113">
        <f>ROUND(O7*M7+T7+Q7+V7,2)</f>
        <v>104730.85</v>
      </c>
      <c r="Z7" s="404"/>
    </row>
    <row r="8" spans="1:26" s="357" customFormat="1" ht="47.25" thickBot="1">
      <c r="A8" s="353">
        <v>3</v>
      </c>
      <c r="B8" s="286" t="s">
        <v>65</v>
      </c>
      <c r="C8" s="176" t="s">
        <v>11</v>
      </c>
      <c r="D8" s="287" t="str">
        <f>'[1]РАСЧЁТЫ по действующей системе'!D14</f>
        <v>высшее</v>
      </c>
      <c r="E8" s="287">
        <v>31.06</v>
      </c>
      <c r="F8" s="353" t="s">
        <v>103</v>
      </c>
      <c r="G8" s="353">
        <v>1</v>
      </c>
      <c r="H8" s="159" t="s">
        <v>69</v>
      </c>
      <c r="I8" s="117" t="s">
        <v>64</v>
      </c>
      <c r="J8" s="117" t="s">
        <v>64</v>
      </c>
      <c r="K8" s="118">
        <v>2</v>
      </c>
      <c r="L8" s="119">
        <v>17697</v>
      </c>
      <c r="M8" s="177">
        <v>1.5</v>
      </c>
      <c r="N8" s="288">
        <v>4.83</v>
      </c>
      <c r="O8" s="289">
        <f>N8*L8</f>
        <v>85476.51</v>
      </c>
      <c r="P8" s="290"/>
      <c r="Q8" s="291"/>
      <c r="R8" s="291"/>
      <c r="S8" s="178">
        <v>0.1</v>
      </c>
      <c r="T8" s="360">
        <f t="shared" si="0"/>
        <v>12821.476499999999</v>
      </c>
      <c r="U8" s="178"/>
      <c r="V8" s="179"/>
      <c r="W8" s="292">
        <f>ROUND(O8*M8+T8+Q8+V8,2)</f>
        <v>141036.24</v>
      </c>
      <c r="Z8" s="404"/>
    </row>
    <row r="9" spans="1:23" ht="36" thickBot="1">
      <c r="A9" s="435" t="s">
        <v>12</v>
      </c>
      <c r="B9" s="436"/>
      <c r="C9" s="436"/>
      <c r="D9" s="436"/>
      <c r="E9" s="121"/>
      <c r="F9" s="263"/>
      <c r="G9" s="263">
        <f>SUM(G6:G8)</f>
        <v>3</v>
      </c>
      <c r="H9" s="123"/>
      <c r="I9" s="124"/>
      <c r="J9" s="124"/>
      <c r="K9" s="124"/>
      <c r="L9" s="125"/>
      <c r="M9" s="126">
        <f>SUM(M6:M8)</f>
        <v>3.5</v>
      </c>
      <c r="N9" s="165"/>
      <c r="O9" s="166">
        <f>SUM(O6:O8)</f>
        <v>285275.64</v>
      </c>
      <c r="P9" s="124"/>
      <c r="Q9" s="124"/>
      <c r="R9" s="298"/>
      <c r="S9" s="124">
        <f>SUM(S6:S8)</f>
        <v>0.30000000000000004</v>
      </c>
      <c r="T9" s="378">
        <f>SUM(T6:T8)</f>
        <v>38030.853</v>
      </c>
      <c r="U9" s="124">
        <f>SUM(U6:U8)</f>
        <v>0.5</v>
      </c>
      <c r="V9" s="123">
        <f>SUM(V6:V8)</f>
        <v>52294.635</v>
      </c>
      <c r="W9" s="169">
        <f>SUM(W6:W8)</f>
        <v>418339.39</v>
      </c>
    </row>
    <row r="10" spans="1:26" s="357" customFormat="1" ht="45.75">
      <c r="A10" s="355">
        <v>4</v>
      </c>
      <c r="B10" s="293" t="s">
        <v>198</v>
      </c>
      <c r="C10" s="127" t="s">
        <v>13</v>
      </c>
      <c r="D10" s="102" t="str">
        <f>'[1]РАСЧЁТЫ по действующей системе'!D23</f>
        <v>высшее</v>
      </c>
      <c r="E10" s="102">
        <v>7.07</v>
      </c>
      <c r="F10" s="134" t="s">
        <v>105</v>
      </c>
      <c r="G10" s="355">
        <v>1</v>
      </c>
      <c r="H10" s="102"/>
      <c r="I10" s="294" t="s">
        <v>69</v>
      </c>
      <c r="J10" s="295" t="s">
        <v>70</v>
      </c>
      <c r="K10" s="296" t="s">
        <v>67</v>
      </c>
      <c r="L10" s="132">
        <v>17697</v>
      </c>
      <c r="M10" s="133">
        <v>1</v>
      </c>
      <c r="N10" s="301">
        <v>4.33</v>
      </c>
      <c r="O10" s="146">
        <f aca="true" t="shared" si="1" ref="O10:O63">L10*N10</f>
        <v>76628.01</v>
      </c>
      <c r="P10" s="297"/>
      <c r="Q10" s="134"/>
      <c r="R10" s="134"/>
      <c r="S10" s="151">
        <v>0.1</v>
      </c>
      <c r="T10" s="360">
        <f t="shared" si="0"/>
        <v>11494.2015</v>
      </c>
      <c r="U10" s="111">
        <v>0.5</v>
      </c>
      <c r="V10" s="112">
        <f>(N10*L10*M10)*50%</f>
        <v>38314.005</v>
      </c>
      <c r="W10" s="145">
        <f aca="true" t="shared" si="2" ref="W10:W63">ROUND(O10*M10+T10+Q10+V10,2)</f>
        <v>126436.22</v>
      </c>
      <c r="Z10" s="404"/>
    </row>
    <row r="11" spans="1:26" s="357" customFormat="1" ht="45.75">
      <c r="A11" s="355">
        <v>5</v>
      </c>
      <c r="B11" s="135" t="s">
        <v>106</v>
      </c>
      <c r="C11" s="115" t="s">
        <v>62</v>
      </c>
      <c r="D11" s="99" t="str">
        <f>'[1]РАСЧЁТЫ по действующей системе'!D24</f>
        <v>высшее</v>
      </c>
      <c r="E11" s="136">
        <v>22.06</v>
      </c>
      <c r="F11" s="100" t="s">
        <v>99</v>
      </c>
      <c r="G11" s="355">
        <v>1</v>
      </c>
      <c r="H11" s="99">
        <v>2</v>
      </c>
      <c r="I11" s="129" t="s">
        <v>69</v>
      </c>
      <c r="J11" s="130" t="s">
        <v>70</v>
      </c>
      <c r="K11" s="131" t="s">
        <v>72</v>
      </c>
      <c r="L11" s="105">
        <v>17697</v>
      </c>
      <c r="M11" s="137">
        <v>1</v>
      </c>
      <c r="N11" s="107">
        <v>5.08</v>
      </c>
      <c r="O11" s="108">
        <f t="shared" si="1"/>
        <v>89900.76</v>
      </c>
      <c r="P11" s="109"/>
      <c r="Q11" s="110"/>
      <c r="R11" s="110"/>
      <c r="S11" s="111">
        <v>0.1</v>
      </c>
      <c r="T11" s="360">
        <f t="shared" si="0"/>
        <v>13485.114</v>
      </c>
      <c r="U11" s="111">
        <v>0.5</v>
      </c>
      <c r="V11" s="112">
        <f>(N11*L11*M11)*50%</f>
        <v>44950.38</v>
      </c>
      <c r="W11" s="113">
        <f t="shared" si="2"/>
        <v>148336.25</v>
      </c>
      <c r="Z11" s="404"/>
    </row>
    <row r="12" spans="1:30" s="376" customFormat="1" ht="45.75">
      <c r="A12" s="355">
        <v>6</v>
      </c>
      <c r="B12" s="379" t="s">
        <v>224</v>
      </c>
      <c r="C12" s="361" t="s">
        <v>213</v>
      </c>
      <c r="D12" s="363" t="s">
        <v>101</v>
      </c>
      <c r="E12" s="364" t="s">
        <v>225</v>
      </c>
      <c r="F12" s="365" t="s">
        <v>108</v>
      </c>
      <c r="G12" s="362">
        <v>1</v>
      </c>
      <c r="H12" s="496" t="s">
        <v>69</v>
      </c>
      <c r="I12" s="366" t="s">
        <v>69</v>
      </c>
      <c r="J12" s="367" t="s">
        <v>70</v>
      </c>
      <c r="K12" s="368" t="s">
        <v>72</v>
      </c>
      <c r="L12" s="369">
        <v>17697</v>
      </c>
      <c r="M12" s="370">
        <v>0.25</v>
      </c>
      <c r="N12" s="371">
        <v>4.81</v>
      </c>
      <c r="O12" s="372">
        <f t="shared" si="1"/>
        <v>85122.56999999999</v>
      </c>
      <c r="P12" s="373"/>
      <c r="Q12" s="374"/>
      <c r="R12" s="374"/>
      <c r="S12" s="375">
        <v>0.1</v>
      </c>
      <c r="T12" s="360">
        <v>1327.28</v>
      </c>
      <c r="U12" s="111">
        <v>0.5</v>
      </c>
      <c r="V12" s="112">
        <f>(N12*L12*M12)*50%</f>
        <v>10640.321249999999</v>
      </c>
      <c r="W12" s="371">
        <f t="shared" si="2"/>
        <v>33248.24</v>
      </c>
      <c r="Z12" s="405"/>
      <c r="AD12" s="377"/>
    </row>
    <row r="13" spans="1:26" s="357" customFormat="1" ht="45.75">
      <c r="A13" s="355">
        <v>7</v>
      </c>
      <c r="B13" s="135" t="s">
        <v>195</v>
      </c>
      <c r="C13" s="115" t="s">
        <v>17</v>
      </c>
      <c r="D13" s="99" t="str">
        <f>'[1]РАСЧЁТЫ по действующей системе'!D26</f>
        <v>высшее</v>
      </c>
      <c r="E13" s="99">
        <v>12.04</v>
      </c>
      <c r="F13" s="139" t="s">
        <v>108</v>
      </c>
      <c r="G13" s="355">
        <v>1</v>
      </c>
      <c r="H13" s="99"/>
      <c r="I13" s="129" t="s">
        <v>69</v>
      </c>
      <c r="J13" s="130" t="s">
        <v>71</v>
      </c>
      <c r="K13" s="131" t="s">
        <v>67</v>
      </c>
      <c r="L13" s="105">
        <v>17697</v>
      </c>
      <c r="M13" s="137">
        <v>1</v>
      </c>
      <c r="N13" s="113">
        <v>3.94</v>
      </c>
      <c r="O13" s="108">
        <f t="shared" si="1"/>
        <v>69726.18</v>
      </c>
      <c r="P13" s="109"/>
      <c r="Q13" s="110"/>
      <c r="R13" s="110"/>
      <c r="S13" s="111">
        <v>0.1</v>
      </c>
      <c r="T13" s="360">
        <f t="shared" si="0"/>
        <v>10458.927</v>
      </c>
      <c r="U13" s="111">
        <v>0.5</v>
      </c>
      <c r="V13" s="112">
        <f>(N13*L13*M13)*50%</f>
        <v>34863.09</v>
      </c>
      <c r="W13" s="113">
        <f t="shared" si="2"/>
        <v>115048.2</v>
      </c>
      <c r="Z13" s="404"/>
    </row>
    <row r="14" spans="1:26" s="357" customFormat="1" ht="45.75">
      <c r="A14" s="355">
        <v>8</v>
      </c>
      <c r="B14" s="135" t="s">
        <v>194</v>
      </c>
      <c r="C14" s="115" t="s">
        <v>46</v>
      </c>
      <c r="D14" s="99" t="s">
        <v>174</v>
      </c>
      <c r="E14" s="144">
        <v>32.06</v>
      </c>
      <c r="F14" s="140" t="s">
        <v>103</v>
      </c>
      <c r="G14" s="458">
        <v>1</v>
      </c>
      <c r="H14" s="99"/>
      <c r="I14" s="129" t="s">
        <v>69</v>
      </c>
      <c r="J14" s="130" t="s">
        <v>70</v>
      </c>
      <c r="K14" s="131" t="s">
        <v>67</v>
      </c>
      <c r="L14" s="105">
        <v>17697</v>
      </c>
      <c r="M14" s="137">
        <v>0.5</v>
      </c>
      <c r="N14" s="113">
        <v>4.77</v>
      </c>
      <c r="O14" s="108">
        <f t="shared" si="1"/>
        <v>84414.68999999999</v>
      </c>
      <c r="P14" s="109"/>
      <c r="Q14" s="110"/>
      <c r="R14" s="110"/>
      <c r="S14" s="111">
        <v>0.1</v>
      </c>
      <c r="T14" s="360">
        <f t="shared" si="0"/>
        <v>4220.7345</v>
      </c>
      <c r="U14" s="111"/>
      <c r="V14" s="112"/>
      <c r="W14" s="113">
        <f t="shared" si="2"/>
        <v>46428.08</v>
      </c>
      <c r="Z14" s="404"/>
    </row>
    <row r="15" spans="1:26" s="357" customFormat="1" ht="66">
      <c r="A15" s="355">
        <v>9</v>
      </c>
      <c r="B15" s="135" t="s">
        <v>194</v>
      </c>
      <c r="C15" s="115" t="s">
        <v>173</v>
      </c>
      <c r="D15" s="99" t="s">
        <v>174</v>
      </c>
      <c r="E15" s="144">
        <v>32.06</v>
      </c>
      <c r="F15" s="140" t="s">
        <v>103</v>
      </c>
      <c r="G15" s="459"/>
      <c r="H15" s="99"/>
      <c r="I15" s="129" t="s">
        <v>69</v>
      </c>
      <c r="J15" s="130" t="s">
        <v>74</v>
      </c>
      <c r="K15" s="131" t="s">
        <v>67</v>
      </c>
      <c r="L15" s="105">
        <v>17697</v>
      </c>
      <c r="M15" s="137">
        <v>0.5</v>
      </c>
      <c r="N15" s="113">
        <v>3.73</v>
      </c>
      <c r="O15" s="108">
        <f t="shared" si="1"/>
        <v>66009.81</v>
      </c>
      <c r="P15" s="109"/>
      <c r="Q15" s="110"/>
      <c r="R15" s="110"/>
      <c r="S15" s="111">
        <v>0.1</v>
      </c>
      <c r="T15" s="360">
        <f t="shared" si="0"/>
        <v>3300.4905</v>
      </c>
      <c r="U15" s="111"/>
      <c r="V15" s="112"/>
      <c r="W15" s="113">
        <f t="shared" si="2"/>
        <v>36305.4</v>
      </c>
      <c r="Z15" s="404"/>
    </row>
    <row r="16" spans="1:26" s="357" customFormat="1" ht="45.75">
      <c r="A16" s="355">
        <v>10</v>
      </c>
      <c r="B16" s="135" t="s">
        <v>194</v>
      </c>
      <c r="C16" s="115" t="s">
        <v>14</v>
      </c>
      <c r="D16" s="99" t="s">
        <v>174</v>
      </c>
      <c r="E16" s="144">
        <v>32.06</v>
      </c>
      <c r="F16" s="96" t="s">
        <v>107</v>
      </c>
      <c r="G16" s="460"/>
      <c r="H16" s="99"/>
      <c r="I16" s="129" t="s">
        <v>69</v>
      </c>
      <c r="J16" s="130" t="s">
        <v>74</v>
      </c>
      <c r="K16" s="131" t="s">
        <v>67</v>
      </c>
      <c r="L16" s="105">
        <v>17697</v>
      </c>
      <c r="M16" s="137">
        <v>0.5</v>
      </c>
      <c r="N16" s="113">
        <v>3.73</v>
      </c>
      <c r="O16" s="108">
        <f t="shared" si="1"/>
        <v>66009.81</v>
      </c>
      <c r="P16" s="109"/>
      <c r="Q16" s="110"/>
      <c r="R16" s="110"/>
      <c r="S16" s="111">
        <v>0.1</v>
      </c>
      <c r="T16" s="360">
        <f t="shared" si="0"/>
        <v>3300.4905</v>
      </c>
      <c r="U16" s="111"/>
      <c r="V16" s="112"/>
      <c r="W16" s="113">
        <f t="shared" si="2"/>
        <v>36305.4</v>
      </c>
      <c r="Z16" s="404"/>
    </row>
    <row r="17" spans="1:26" s="357" customFormat="1" ht="46.5">
      <c r="A17" s="355">
        <v>11</v>
      </c>
      <c r="B17" s="141" t="s">
        <v>110</v>
      </c>
      <c r="C17" s="115" t="s">
        <v>14</v>
      </c>
      <c r="D17" s="99" t="s">
        <v>109</v>
      </c>
      <c r="E17" s="99">
        <v>26.07</v>
      </c>
      <c r="F17" s="96" t="s">
        <v>103</v>
      </c>
      <c r="G17" s="458">
        <v>1</v>
      </c>
      <c r="H17" s="99"/>
      <c r="I17" s="129" t="s">
        <v>69</v>
      </c>
      <c r="J17" s="130" t="s">
        <v>74</v>
      </c>
      <c r="K17" s="131" t="s">
        <v>67</v>
      </c>
      <c r="L17" s="105">
        <v>17697</v>
      </c>
      <c r="M17" s="137">
        <v>1</v>
      </c>
      <c r="N17" s="120">
        <v>3.73</v>
      </c>
      <c r="O17" s="108">
        <f t="shared" si="1"/>
        <v>66009.81</v>
      </c>
      <c r="P17" s="109"/>
      <c r="Q17" s="110"/>
      <c r="R17" s="110"/>
      <c r="S17" s="111">
        <v>0.1</v>
      </c>
      <c r="T17" s="360">
        <f t="shared" si="0"/>
        <v>6600.981</v>
      </c>
      <c r="U17" s="111"/>
      <c r="V17" s="112"/>
      <c r="W17" s="113">
        <f t="shared" si="2"/>
        <v>72610.79</v>
      </c>
      <c r="Z17" s="404"/>
    </row>
    <row r="18" spans="1:26" s="357" customFormat="1" ht="46.5">
      <c r="A18" s="355">
        <v>12</v>
      </c>
      <c r="B18" s="141" t="s">
        <v>110</v>
      </c>
      <c r="C18" s="115" t="s">
        <v>45</v>
      </c>
      <c r="D18" s="99" t="s">
        <v>109</v>
      </c>
      <c r="E18" s="99">
        <v>26.07</v>
      </c>
      <c r="F18" s="142" t="s">
        <v>103</v>
      </c>
      <c r="G18" s="460"/>
      <c r="H18" s="99"/>
      <c r="I18" s="129" t="s">
        <v>69</v>
      </c>
      <c r="J18" s="130" t="s">
        <v>74</v>
      </c>
      <c r="K18" s="131" t="s">
        <v>67</v>
      </c>
      <c r="L18" s="105">
        <v>17697</v>
      </c>
      <c r="M18" s="137">
        <v>0.5</v>
      </c>
      <c r="N18" s="120">
        <v>3.73</v>
      </c>
      <c r="O18" s="108">
        <f t="shared" si="1"/>
        <v>66009.81</v>
      </c>
      <c r="P18" s="109"/>
      <c r="Q18" s="110"/>
      <c r="R18" s="110"/>
      <c r="S18" s="111">
        <v>0.1</v>
      </c>
      <c r="T18" s="360">
        <f t="shared" si="0"/>
        <v>3300.8605</v>
      </c>
      <c r="U18" s="111"/>
      <c r="V18" s="384">
        <v>3.7</v>
      </c>
      <c r="W18" s="113">
        <f t="shared" si="2"/>
        <v>36309.47</v>
      </c>
      <c r="Z18" s="404"/>
    </row>
    <row r="19" spans="1:26" s="357" customFormat="1" ht="66">
      <c r="A19" s="355">
        <v>13</v>
      </c>
      <c r="B19" s="116" t="s">
        <v>204</v>
      </c>
      <c r="C19" s="143" t="s">
        <v>111</v>
      </c>
      <c r="D19" s="99" t="s">
        <v>101</v>
      </c>
      <c r="E19" s="99">
        <v>21.2</v>
      </c>
      <c r="F19" s="96" t="s">
        <v>99</v>
      </c>
      <c r="G19" s="355">
        <v>1</v>
      </c>
      <c r="H19" s="144" t="s">
        <v>69</v>
      </c>
      <c r="I19" s="129" t="s">
        <v>69</v>
      </c>
      <c r="J19" s="130" t="s">
        <v>74</v>
      </c>
      <c r="K19" s="131" t="s">
        <v>72</v>
      </c>
      <c r="L19" s="105">
        <v>17697</v>
      </c>
      <c r="M19" s="156">
        <v>1.5</v>
      </c>
      <c r="N19" s="250">
        <v>4.22</v>
      </c>
      <c r="O19" s="108">
        <f t="shared" si="1"/>
        <v>74681.34</v>
      </c>
      <c r="P19" s="109"/>
      <c r="Q19" s="110"/>
      <c r="R19" s="110"/>
      <c r="S19" s="111">
        <v>0.1</v>
      </c>
      <c r="T19" s="360">
        <f t="shared" si="0"/>
        <v>16803.301499999998</v>
      </c>
      <c r="U19" s="111">
        <v>0.5</v>
      </c>
      <c r="V19" s="112">
        <f>(N19*L19*M19)*50%</f>
        <v>56011.005</v>
      </c>
      <c r="W19" s="113">
        <f t="shared" si="2"/>
        <v>184836.32</v>
      </c>
      <c r="Z19" s="404"/>
    </row>
    <row r="20" spans="1:26" s="357" customFormat="1" ht="66">
      <c r="A20" s="355">
        <v>14</v>
      </c>
      <c r="B20" s="116" t="s">
        <v>229</v>
      </c>
      <c r="C20" s="143" t="s">
        <v>112</v>
      </c>
      <c r="D20" s="416" t="s">
        <v>101</v>
      </c>
      <c r="E20" s="144">
        <v>0.05</v>
      </c>
      <c r="F20" s="96" t="s">
        <v>104</v>
      </c>
      <c r="G20" s="355">
        <v>1</v>
      </c>
      <c r="H20" s="99">
        <v>2</v>
      </c>
      <c r="I20" s="129" t="s">
        <v>69</v>
      </c>
      <c r="J20" s="130" t="s">
        <v>71</v>
      </c>
      <c r="K20" s="131" t="s">
        <v>67</v>
      </c>
      <c r="L20" s="105">
        <v>17697</v>
      </c>
      <c r="M20" s="255">
        <v>0.75</v>
      </c>
      <c r="N20" s="412">
        <v>3.78</v>
      </c>
      <c r="O20" s="108">
        <f t="shared" si="1"/>
        <v>66894.66</v>
      </c>
      <c r="P20" s="109"/>
      <c r="Q20" s="110"/>
      <c r="R20" s="110"/>
      <c r="S20" s="111">
        <v>0.1</v>
      </c>
      <c r="T20" s="360">
        <f t="shared" si="0"/>
        <v>7525.649250000001</v>
      </c>
      <c r="U20" s="111">
        <v>0.5</v>
      </c>
      <c r="V20" s="112">
        <f aca="true" t="shared" si="3" ref="V20:V45">(N20*L20*M20)*50%</f>
        <v>25085.4975</v>
      </c>
      <c r="W20" s="113">
        <f t="shared" si="2"/>
        <v>82782.14</v>
      </c>
      <c r="Z20" s="404"/>
    </row>
    <row r="21" spans="1:26" s="357" customFormat="1" ht="61.5" customHeight="1">
      <c r="A21" s="355">
        <v>15</v>
      </c>
      <c r="B21" s="116" t="s">
        <v>114</v>
      </c>
      <c r="C21" s="115" t="s">
        <v>115</v>
      </c>
      <c r="D21" s="99" t="s">
        <v>101</v>
      </c>
      <c r="E21" s="138" t="s">
        <v>226</v>
      </c>
      <c r="F21" s="96" t="s">
        <v>121</v>
      </c>
      <c r="G21" s="355">
        <v>1</v>
      </c>
      <c r="H21" s="138"/>
      <c r="I21" s="129" t="s">
        <v>69</v>
      </c>
      <c r="J21" s="256" t="s">
        <v>71</v>
      </c>
      <c r="K21" s="131" t="s">
        <v>72</v>
      </c>
      <c r="L21" s="105">
        <v>17697</v>
      </c>
      <c r="M21" s="156">
        <v>1.125</v>
      </c>
      <c r="N21" s="120">
        <v>3.64</v>
      </c>
      <c r="O21" s="108">
        <f t="shared" si="1"/>
        <v>64417.08</v>
      </c>
      <c r="P21" s="109"/>
      <c r="Q21" s="110"/>
      <c r="R21" s="110"/>
      <c r="S21" s="111">
        <v>0.1</v>
      </c>
      <c r="T21" s="360">
        <f t="shared" si="0"/>
        <v>10870.38225</v>
      </c>
      <c r="U21" s="111">
        <v>0.5</v>
      </c>
      <c r="V21" s="112">
        <f t="shared" si="3"/>
        <v>36234.6075</v>
      </c>
      <c r="W21" s="113">
        <f t="shared" si="2"/>
        <v>119574.2</v>
      </c>
      <c r="Z21" s="404"/>
    </row>
    <row r="22" spans="1:26" s="358" customFormat="1" ht="45.75">
      <c r="A22" s="355">
        <v>16</v>
      </c>
      <c r="B22" s="284" t="s">
        <v>212</v>
      </c>
      <c r="C22" s="266" t="s">
        <v>49</v>
      </c>
      <c r="D22" s="267" t="s">
        <v>101</v>
      </c>
      <c r="E22" s="267">
        <v>7.07</v>
      </c>
      <c r="F22" s="285" t="s">
        <v>105</v>
      </c>
      <c r="G22" s="264">
        <v>1</v>
      </c>
      <c r="H22" s="267">
        <v>2</v>
      </c>
      <c r="I22" s="270" t="s">
        <v>69</v>
      </c>
      <c r="J22" s="271" t="s">
        <v>71</v>
      </c>
      <c r="K22" s="272" t="s">
        <v>72</v>
      </c>
      <c r="L22" s="273">
        <v>17697</v>
      </c>
      <c r="M22" s="274">
        <v>1.25</v>
      </c>
      <c r="N22" s="275">
        <v>4.14</v>
      </c>
      <c r="O22" s="276">
        <f t="shared" si="1"/>
        <v>73265.57999999999</v>
      </c>
      <c r="P22" s="277"/>
      <c r="Q22" s="278"/>
      <c r="R22" s="278"/>
      <c r="S22" s="279">
        <v>0.1</v>
      </c>
      <c r="T22" s="360">
        <f t="shared" si="0"/>
        <v>13737.296249999998</v>
      </c>
      <c r="U22" s="111">
        <v>0.5</v>
      </c>
      <c r="V22" s="112">
        <f t="shared" si="3"/>
        <v>45790.98749999999</v>
      </c>
      <c r="W22" s="275">
        <f t="shared" si="2"/>
        <v>151110.26</v>
      </c>
      <c r="Z22" s="406"/>
    </row>
    <row r="23" spans="1:26" s="358" customFormat="1" ht="45.75">
      <c r="A23" s="355">
        <v>17</v>
      </c>
      <c r="B23" s="265" t="s">
        <v>117</v>
      </c>
      <c r="C23" s="266" t="s">
        <v>118</v>
      </c>
      <c r="D23" s="267" t="s">
        <v>101</v>
      </c>
      <c r="E23" s="268" t="s">
        <v>240</v>
      </c>
      <c r="F23" s="269" t="s">
        <v>113</v>
      </c>
      <c r="G23" s="264">
        <v>1</v>
      </c>
      <c r="H23" s="268"/>
      <c r="I23" s="270" t="s">
        <v>69</v>
      </c>
      <c r="J23" s="271" t="s">
        <v>71</v>
      </c>
      <c r="K23" s="272" t="s">
        <v>67</v>
      </c>
      <c r="L23" s="273">
        <v>17697</v>
      </c>
      <c r="M23" s="274">
        <v>1.25</v>
      </c>
      <c r="N23" s="275">
        <v>3.71</v>
      </c>
      <c r="O23" s="276">
        <f t="shared" si="1"/>
        <v>65655.87</v>
      </c>
      <c r="P23" s="277"/>
      <c r="Q23" s="278"/>
      <c r="R23" s="278"/>
      <c r="S23" s="279">
        <v>0.1</v>
      </c>
      <c r="T23" s="360">
        <f t="shared" si="0"/>
        <v>12310.475625</v>
      </c>
      <c r="U23" s="111">
        <v>0.5</v>
      </c>
      <c r="V23" s="112">
        <f t="shared" si="3"/>
        <v>41034.91875</v>
      </c>
      <c r="W23" s="275">
        <f t="shared" si="2"/>
        <v>135415.23</v>
      </c>
      <c r="Z23" s="406"/>
    </row>
    <row r="24" spans="1:26" s="358" customFormat="1" ht="45.75">
      <c r="A24" s="355">
        <v>18</v>
      </c>
      <c r="B24" s="265" t="s">
        <v>187</v>
      </c>
      <c r="C24" s="266" t="s">
        <v>118</v>
      </c>
      <c r="D24" s="267" t="s">
        <v>101</v>
      </c>
      <c r="E24" s="268" t="s">
        <v>223</v>
      </c>
      <c r="F24" s="269" t="s">
        <v>104</v>
      </c>
      <c r="G24" s="264">
        <v>1</v>
      </c>
      <c r="H24" s="268"/>
      <c r="I24" s="270" t="s">
        <v>69</v>
      </c>
      <c r="J24" s="271" t="s">
        <v>71</v>
      </c>
      <c r="K24" s="272" t="s">
        <v>67</v>
      </c>
      <c r="L24" s="273">
        <v>17697</v>
      </c>
      <c r="M24" s="274">
        <v>1.25</v>
      </c>
      <c r="N24" s="275">
        <v>3.58</v>
      </c>
      <c r="O24" s="276">
        <f t="shared" si="1"/>
        <v>63355.26</v>
      </c>
      <c r="P24" s="277"/>
      <c r="Q24" s="278"/>
      <c r="R24" s="278"/>
      <c r="S24" s="279">
        <v>0.1</v>
      </c>
      <c r="T24" s="360">
        <f t="shared" si="0"/>
        <v>11879.11125</v>
      </c>
      <c r="U24" s="111">
        <v>0.5</v>
      </c>
      <c r="V24" s="112">
        <f t="shared" si="3"/>
        <v>39597.0375</v>
      </c>
      <c r="W24" s="275">
        <f t="shared" si="2"/>
        <v>130670.22</v>
      </c>
      <c r="Z24" s="406"/>
    </row>
    <row r="25" spans="1:26" s="358" customFormat="1" ht="45.75">
      <c r="A25" s="355">
        <v>19</v>
      </c>
      <c r="B25" s="265" t="s">
        <v>120</v>
      </c>
      <c r="C25" s="266" t="s">
        <v>118</v>
      </c>
      <c r="D25" s="267" t="s">
        <v>109</v>
      </c>
      <c r="E25" s="268" t="s">
        <v>222</v>
      </c>
      <c r="F25" s="269" t="s">
        <v>113</v>
      </c>
      <c r="G25" s="264">
        <v>1</v>
      </c>
      <c r="H25" s="268" t="s">
        <v>66</v>
      </c>
      <c r="I25" s="270" t="s">
        <v>69</v>
      </c>
      <c r="J25" s="271" t="s">
        <v>74</v>
      </c>
      <c r="K25" s="272" t="s">
        <v>72</v>
      </c>
      <c r="L25" s="273">
        <v>17697</v>
      </c>
      <c r="M25" s="274">
        <v>1.25</v>
      </c>
      <c r="N25" s="275">
        <v>3.85</v>
      </c>
      <c r="O25" s="276">
        <f t="shared" si="1"/>
        <v>68133.45</v>
      </c>
      <c r="P25" s="277"/>
      <c r="Q25" s="278"/>
      <c r="R25" s="278"/>
      <c r="S25" s="279">
        <v>0.1</v>
      </c>
      <c r="T25" s="360">
        <f t="shared" si="0"/>
        <v>12775.021875</v>
      </c>
      <c r="U25" s="111">
        <v>0.5</v>
      </c>
      <c r="V25" s="112">
        <f t="shared" si="3"/>
        <v>42583.40625</v>
      </c>
      <c r="W25" s="275">
        <f t="shared" si="2"/>
        <v>140525.24</v>
      </c>
      <c r="Z25" s="406"/>
    </row>
    <row r="26" spans="1:26" s="358" customFormat="1" ht="45.75">
      <c r="A26" s="355">
        <v>20</v>
      </c>
      <c r="B26" s="265" t="s">
        <v>122</v>
      </c>
      <c r="C26" s="266" t="s">
        <v>118</v>
      </c>
      <c r="D26" s="267" t="s">
        <v>101</v>
      </c>
      <c r="E26" s="268" t="s">
        <v>220</v>
      </c>
      <c r="F26" s="269" t="s">
        <v>105</v>
      </c>
      <c r="G26" s="264">
        <v>1</v>
      </c>
      <c r="H26" s="268" t="s">
        <v>66</v>
      </c>
      <c r="I26" s="270" t="s">
        <v>69</v>
      </c>
      <c r="J26" s="271" t="s">
        <v>71</v>
      </c>
      <c r="K26" s="272" t="s">
        <v>72</v>
      </c>
      <c r="L26" s="273">
        <v>17697</v>
      </c>
      <c r="M26" s="274">
        <v>1.25</v>
      </c>
      <c r="N26" s="302">
        <v>4.14</v>
      </c>
      <c r="O26" s="276">
        <f t="shared" si="1"/>
        <v>73265.57999999999</v>
      </c>
      <c r="P26" s="280"/>
      <c r="Q26" s="281"/>
      <c r="R26" s="282"/>
      <c r="S26" s="283">
        <v>0.1</v>
      </c>
      <c r="T26" s="360">
        <f t="shared" si="0"/>
        <v>13737.296249999998</v>
      </c>
      <c r="U26" s="111">
        <v>0.5</v>
      </c>
      <c r="V26" s="112">
        <f t="shared" si="3"/>
        <v>45790.98749999999</v>
      </c>
      <c r="W26" s="275">
        <f t="shared" si="2"/>
        <v>151110.26</v>
      </c>
      <c r="Z26" s="406"/>
    </row>
    <row r="27" spans="1:26" s="358" customFormat="1" ht="45.75">
      <c r="A27" s="355">
        <v>21</v>
      </c>
      <c r="B27" s="265" t="s">
        <v>123</v>
      </c>
      <c r="C27" s="266" t="s">
        <v>118</v>
      </c>
      <c r="D27" s="267" t="s">
        <v>109</v>
      </c>
      <c r="E27" s="268" t="s">
        <v>231</v>
      </c>
      <c r="F27" s="269" t="s">
        <v>113</v>
      </c>
      <c r="G27" s="264">
        <v>1</v>
      </c>
      <c r="H27" s="268" t="s">
        <v>66</v>
      </c>
      <c r="I27" s="270" t="s">
        <v>69</v>
      </c>
      <c r="J27" s="271" t="s">
        <v>74</v>
      </c>
      <c r="K27" s="272" t="s">
        <v>67</v>
      </c>
      <c r="L27" s="273">
        <v>17697</v>
      </c>
      <c r="M27" s="274">
        <v>1.25</v>
      </c>
      <c r="N27" s="413">
        <v>3.85</v>
      </c>
      <c r="O27" s="276">
        <f t="shared" si="1"/>
        <v>68133.45</v>
      </c>
      <c r="P27" s="280"/>
      <c r="Q27" s="281"/>
      <c r="R27" s="282"/>
      <c r="S27" s="283">
        <v>0.1</v>
      </c>
      <c r="T27" s="360">
        <f t="shared" si="0"/>
        <v>12775.021875</v>
      </c>
      <c r="U27" s="111">
        <v>0.5</v>
      </c>
      <c r="V27" s="112">
        <f t="shared" si="3"/>
        <v>42583.40625</v>
      </c>
      <c r="W27" s="275">
        <f t="shared" si="2"/>
        <v>140525.24</v>
      </c>
      <c r="Z27" s="406"/>
    </row>
    <row r="28" spans="1:26" s="358" customFormat="1" ht="45.75">
      <c r="A28" s="355">
        <v>22</v>
      </c>
      <c r="B28" s="265" t="s">
        <v>124</v>
      </c>
      <c r="C28" s="266" t="s">
        <v>118</v>
      </c>
      <c r="D28" s="267" t="s">
        <v>101</v>
      </c>
      <c r="E28" s="268" t="s">
        <v>218</v>
      </c>
      <c r="F28" s="269" t="s">
        <v>108</v>
      </c>
      <c r="G28" s="264">
        <v>1</v>
      </c>
      <c r="H28" s="268" t="s">
        <v>41</v>
      </c>
      <c r="I28" s="270" t="s">
        <v>69</v>
      </c>
      <c r="J28" s="271" t="s">
        <v>71</v>
      </c>
      <c r="K28" s="272" t="s">
        <v>66</v>
      </c>
      <c r="L28" s="273">
        <v>17697</v>
      </c>
      <c r="M28" s="274">
        <v>1.25</v>
      </c>
      <c r="N28" s="275">
        <v>4.23</v>
      </c>
      <c r="O28" s="276">
        <f t="shared" si="1"/>
        <v>74858.31000000001</v>
      </c>
      <c r="P28" s="280"/>
      <c r="Q28" s="281"/>
      <c r="R28" s="282"/>
      <c r="S28" s="283">
        <v>0.1</v>
      </c>
      <c r="T28" s="360">
        <f t="shared" si="0"/>
        <v>14035.933125000003</v>
      </c>
      <c r="U28" s="111">
        <v>0.5</v>
      </c>
      <c r="V28" s="112">
        <f t="shared" si="3"/>
        <v>46786.443750000006</v>
      </c>
      <c r="W28" s="275">
        <f t="shared" si="2"/>
        <v>154395.26</v>
      </c>
      <c r="Z28" s="406"/>
    </row>
    <row r="29" spans="1:26" s="358" customFormat="1" ht="45.75">
      <c r="A29" s="355">
        <v>23</v>
      </c>
      <c r="B29" s="265" t="s">
        <v>234</v>
      </c>
      <c r="C29" s="266" t="s">
        <v>118</v>
      </c>
      <c r="D29" s="414" t="s">
        <v>101</v>
      </c>
      <c r="E29" s="268" t="s">
        <v>235</v>
      </c>
      <c r="F29" s="269" t="s">
        <v>108</v>
      </c>
      <c r="G29" s="264">
        <v>1</v>
      </c>
      <c r="H29" s="415" t="s">
        <v>66</v>
      </c>
      <c r="I29" s="270" t="s">
        <v>69</v>
      </c>
      <c r="J29" s="271" t="s">
        <v>71</v>
      </c>
      <c r="K29" s="272" t="s">
        <v>41</v>
      </c>
      <c r="L29" s="273">
        <v>17697</v>
      </c>
      <c r="M29" s="274">
        <v>1.25</v>
      </c>
      <c r="N29" s="413">
        <v>4.21</v>
      </c>
      <c r="O29" s="276">
        <f t="shared" si="1"/>
        <v>74504.37</v>
      </c>
      <c r="P29" s="280"/>
      <c r="Q29" s="281"/>
      <c r="R29" s="282"/>
      <c r="S29" s="283">
        <v>0.1</v>
      </c>
      <c r="T29" s="360">
        <f t="shared" si="0"/>
        <v>13969.569375</v>
      </c>
      <c r="U29" s="111">
        <v>0.5</v>
      </c>
      <c r="V29" s="112">
        <f t="shared" si="3"/>
        <v>46565.23125</v>
      </c>
      <c r="W29" s="275">
        <f t="shared" si="2"/>
        <v>153665.26</v>
      </c>
      <c r="Z29" s="406"/>
    </row>
    <row r="30" spans="1:26" s="358" customFormat="1" ht="45.75">
      <c r="A30" s="355">
        <v>24</v>
      </c>
      <c r="B30" s="284" t="s">
        <v>125</v>
      </c>
      <c r="C30" s="266" t="s">
        <v>118</v>
      </c>
      <c r="D30" s="267" t="s">
        <v>101</v>
      </c>
      <c r="E30" s="268" t="s">
        <v>217</v>
      </c>
      <c r="F30" s="269" t="s">
        <v>105</v>
      </c>
      <c r="G30" s="264">
        <v>1</v>
      </c>
      <c r="H30" s="268" t="s">
        <v>41</v>
      </c>
      <c r="I30" s="270" t="s">
        <v>69</v>
      </c>
      <c r="J30" s="271" t="s">
        <v>71</v>
      </c>
      <c r="K30" s="272" t="s">
        <v>66</v>
      </c>
      <c r="L30" s="273">
        <v>17697</v>
      </c>
      <c r="M30" s="274">
        <v>1.25</v>
      </c>
      <c r="N30" s="275">
        <v>4.16</v>
      </c>
      <c r="O30" s="276">
        <f t="shared" si="1"/>
        <v>73619.52</v>
      </c>
      <c r="P30" s="280"/>
      <c r="Q30" s="281"/>
      <c r="R30" s="282"/>
      <c r="S30" s="283">
        <v>0.1</v>
      </c>
      <c r="T30" s="360">
        <f t="shared" si="0"/>
        <v>13803.660000000002</v>
      </c>
      <c r="U30" s="111">
        <v>0.5</v>
      </c>
      <c r="V30" s="112">
        <f t="shared" si="3"/>
        <v>46012.200000000004</v>
      </c>
      <c r="W30" s="275">
        <f t="shared" si="2"/>
        <v>151840.26</v>
      </c>
      <c r="Z30" s="406"/>
    </row>
    <row r="31" spans="1:26" s="358" customFormat="1" ht="54" customHeight="1">
      <c r="A31" s="355">
        <v>25</v>
      </c>
      <c r="B31" s="284" t="s">
        <v>126</v>
      </c>
      <c r="C31" s="266" t="s">
        <v>118</v>
      </c>
      <c r="D31" s="267" t="s">
        <v>109</v>
      </c>
      <c r="E31" s="268" t="s">
        <v>221</v>
      </c>
      <c r="F31" s="269" t="s">
        <v>129</v>
      </c>
      <c r="G31" s="264">
        <v>1</v>
      </c>
      <c r="H31" s="268" t="s">
        <v>66</v>
      </c>
      <c r="I31" s="270" t="s">
        <v>69</v>
      </c>
      <c r="J31" s="271" t="s">
        <v>74</v>
      </c>
      <c r="K31" s="272" t="s">
        <v>72</v>
      </c>
      <c r="L31" s="273">
        <v>17697</v>
      </c>
      <c r="M31" s="274">
        <v>1.25</v>
      </c>
      <c r="N31" s="275">
        <v>4.09</v>
      </c>
      <c r="O31" s="276">
        <f t="shared" si="1"/>
        <v>72380.73</v>
      </c>
      <c r="P31" s="280"/>
      <c r="Q31" s="281"/>
      <c r="R31" s="282"/>
      <c r="S31" s="283">
        <v>0.1</v>
      </c>
      <c r="T31" s="360">
        <f t="shared" si="0"/>
        <v>13571.386875</v>
      </c>
      <c r="U31" s="111">
        <v>0.5</v>
      </c>
      <c r="V31" s="112">
        <f t="shared" si="3"/>
        <v>45237.956249999996</v>
      </c>
      <c r="W31" s="275">
        <f t="shared" si="2"/>
        <v>149285.26</v>
      </c>
      <c r="Z31" s="406"/>
    </row>
    <row r="32" spans="1:26" s="358" customFormat="1" ht="66.75" customHeight="1">
      <c r="A32" s="355">
        <v>26</v>
      </c>
      <c r="B32" s="284" t="s">
        <v>233</v>
      </c>
      <c r="C32" s="266" t="s">
        <v>118</v>
      </c>
      <c r="D32" s="414" t="s">
        <v>109</v>
      </c>
      <c r="E32" s="268" t="s">
        <v>243</v>
      </c>
      <c r="F32" s="269" t="s">
        <v>103</v>
      </c>
      <c r="G32" s="264">
        <v>1</v>
      </c>
      <c r="H32" s="268" t="s">
        <v>69</v>
      </c>
      <c r="I32" s="270" t="s">
        <v>69</v>
      </c>
      <c r="J32" s="271" t="s">
        <v>71</v>
      </c>
      <c r="K32" s="272" t="s">
        <v>41</v>
      </c>
      <c r="L32" s="273">
        <v>17697</v>
      </c>
      <c r="M32" s="274">
        <v>1.25</v>
      </c>
      <c r="N32" s="413">
        <v>4.52</v>
      </c>
      <c r="O32" s="276">
        <f t="shared" si="1"/>
        <v>79990.43999999999</v>
      </c>
      <c r="P32" s="280"/>
      <c r="Q32" s="281"/>
      <c r="R32" s="282"/>
      <c r="S32" s="283">
        <v>0.1</v>
      </c>
      <c r="T32" s="360">
        <f t="shared" si="0"/>
        <v>14998.207499999999</v>
      </c>
      <c r="U32" s="111">
        <v>0.5</v>
      </c>
      <c r="V32" s="112">
        <f t="shared" si="3"/>
        <v>49994.024999999994</v>
      </c>
      <c r="W32" s="275">
        <f t="shared" si="2"/>
        <v>164980.28</v>
      </c>
      <c r="Z32" s="406"/>
    </row>
    <row r="33" spans="1:26" s="358" customFormat="1" ht="45.75">
      <c r="A33" s="355">
        <v>27</v>
      </c>
      <c r="B33" s="284" t="s">
        <v>127</v>
      </c>
      <c r="C33" s="266" t="s">
        <v>118</v>
      </c>
      <c r="D33" s="267" t="s">
        <v>109</v>
      </c>
      <c r="E33" s="267">
        <v>2.04</v>
      </c>
      <c r="F33" s="285" t="s">
        <v>121</v>
      </c>
      <c r="G33" s="264">
        <v>1</v>
      </c>
      <c r="H33" s="267"/>
      <c r="I33" s="270" t="s">
        <v>69</v>
      </c>
      <c r="J33" s="271" t="s">
        <v>74</v>
      </c>
      <c r="K33" s="272" t="s">
        <v>67</v>
      </c>
      <c r="L33" s="273">
        <v>17697</v>
      </c>
      <c r="M33" s="274">
        <v>1.25</v>
      </c>
      <c r="N33" s="275">
        <v>3.41</v>
      </c>
      <c r="O33" s="276">
        <f t="shared" si="1"/>
        <v>60346.770000000004</v>
      </c>
      <c r="P33" s="280"/>
      <c r="Q33" s="281"/>
      <c r="R33" s="282"/>
      <c r="S33" s="283">
        <v>0.1</v>
      </c>
      <c r="T33" s="360">
        <f t="shared" si="0"/>
        <v>11315.019375000002</v>
      </c>
      <c r="U33" s="111">
        <v>0.5</v>
      </c>
      <c r="V33" s="112">
        <f t="shared" si="3"/>
        <v>37716.731250000004</v>
      </c>
      <c r="W33" s="275">
        <f t="shared" si="2"/>
        <v>124465.21</v>
      </c>
      <c r="Z33" s="406"/>
    </row>
    <row r="34" spans="1:26" s="358" customFormat="1" ht="45.75">
      <c r="A34" s="355">
        <v>28</v>
      </c>
      <c r="B34" s="284" t="s">
        <v>128</v>
      </c>
      <c r="C34" s="266" t="s">
        <v>118</v>
      </c>
      <c r="D34" s="267" t="s">
        <v>101</v>
      </c>
      <c r="E34" s="267">
        <v>16.11</v>
      </c>
      <c r="F34" s="285" t="s">
        <v>107</v>
      </c>
      <c r="G34" s="264">
        <v>1</v>
      </c>
      <c r="H34" s="267" t="s">
        <v>69</v>
      </c>
      <c r="I34" s="270" t="s">
        <v>69</v>
      </c>
      <c r="J34" s="271" t="s">
        <v>71</v>
      </c>
      <c r="K34" s="272" t="s">
        <v>41</v>
      </c>
      <c r="L34" s="273">
        <v>17697</v>
      </c>
      <c r="M34" s="274">
        <v>1.25</v>
      </c>
      <c r="N34" s="275">
        <v>4.62</v>
      </c>
      <c r="O34" s="276">
        <f t="shared" si="1"/>
        <v>81760.14</v>
      </c>
      <c r="P34" s="280"/>
      <c r="Q34" s="281"/>
      <c r="R34" s="282"/>
      <c r="S34" s="283">
        <v>0.1</v>
      </c>
      <c r="T34" s="360">
        <f t="shared" si="0"/>
        <v>15330.026250000003</v>
      </c>
      <c r="U34" s="111">
        <v>0.5</v>
      </c>
      <c r="V34" s="112">
        <f t="shared" si="3"/>
        <v>51100.0875</v>
      </c>
      <c r="W34" s="275">
        <f t="shared" si="2"/>
        <v>168630.29</v>
      </c>
      <c r="Z34" s="406"/>
    </row>
    <row r="35" spans="1:26" s="358" customFormat="1" ht="45.75">
      <c r="A35" s="355">
        <v>29</v>
      </c>
      <c r="B35" s="284" t="s">
        <v>130</v>
      </c>
      <c r="C35" s="266" t="s">
        <v>118</v>
      </c>
      <c r="D35" s="414" t="s">
        <v>109</v>
      </c>
      <c r="E35" s="267">
        <v>7.05</v>
      </c>
      <c r="F35" s="285" t="s">
        <v>105</v>
      </c>
      <c r="G35" s="264">
        <v>1</v>
      </c>
      <c r="H35" s="267">
        <v>2</v>
      </c>
      <c r="I35" s="270" t="s">
        <v>69</v>
      </c>
      <c r="J35" s="271" t="s">
        <v>74</v>
      </c>
      <c r="K35" s="272" t="s">
        <v>72</v>
      </c>
      <c r="L35" s="273">
        <v>17697</v>
      </c>
      <c r="M35" s="274">
        <v>1.25</v>
      </c>
      <c r="N35" s="413">
        <v>3.97</v>
      </c>
      <c r="O35" s="276">
        <f t="shared" si="1"/>
        <v>70257.09</v>
      </c>
      <c r="P35" s="280"/>
      <c r="Q35" s="281"/>
      <c r="R35" s="282"/>
      <c r="S35" s="283">
        <v>0.1</v>
      </c>
      <c r="T35" s="360">
        <f t="shared" si="0"/>
        <v>13173.204375</v>
      </c>
      <c r="U35" s="111">
        <v>0.5</v>
      </c>
      <c r="V35" s="112">
        <f t="shared" si="3"/>
        <v>43910.681249999994</v>
      </c>
      <c r="W35" s="275">
        <f t="shared" si="2"/>
        <v>144905.25</v>
      </c>
      <c r="Z35" s="406"/>
    </row>
    <row r="36" spans="1:26" s="358" customFormat="1" ht="45.75">
      <c r="A36" s="355">
        <v>30</v>
      </c>
      <c r="B36" s="284" t="s">
        <v>219</v>
      </c>
      <c r="C36" s="266" t="s">
        <v>118</v>
      </c>
      <c r="D36" s="267" t="s">
        <v>101</v>
      </c>
      <c r="E36" s="267">
        <v>15.02</v>
      </c>
      <c r="F36" s="285" t="s">
        <v>129</v>
      </c>
      <c r="G36" s="264">
        <v>1</v>
      </c>
      <c r="H36" s="267">
        <v>1</v>
      </c>
      <c r="I36" s="270" t="s">
        <v>69</v>
      </c>
      <c r="J36" s="271" t="s">
        <v>71</v>
      </c>
      <c r="K36" s="272" t="s">
        <v>66</v>
      </c>
      <c r="L36" s="273">
        <v>17697</v>
      </c>
      <c r="M36" s="274">
        <v>1.25</v>
      </c>
      <c r="N36" s="275">
        <v>4.3</v>
      </c>
      <c r="O36" s="276">
        <f t="shared" si="1"/>
        <v>76097.09999999999</v>
      </c>
      <c r="P36" s="280"/>
      <c r="Q36" s="281"/>
      <c r="R36" s="282"/>
      <c r="S36" s="283">
        <v>0.1</v>
      </c>
      <c r="T36" s="360">
        <f t="shared" si="0"/>
        <v>14268.206249999997</v>
      </c>
      <c r="U36" s="111">
        <v>0.5</v>
      </c>
      <c r="V36" s="112">
        <f t="shared" si="3"/>
        <v>47560.68749999999</v>
      </c>
      <c r="W36" s="275">
        <f t="shared" si="2"/>
        <v>156950.27</v>
      </c>
      <c r="Z36" s="406"/>
    </row>
    <row r="37" spans="1:26" s="358" customFormat="1" ht="45.75">
      <c r="A37" s="355">
        <v>31</v>
      </c>
      <c r="B37" s="284" t="s">
        <v>175</v>
      </c>
      <c r="C37" s="266" t="s">
        <v>118</v>
      </c>
      <c r="D37" s="267" t="s">
        <v>101</v>
      </c>
      <c r="E37" s="267">
        <v>21.08</v>
      </c>
      <c r="F37" s="285" t="s">
        <v>99</v>
      </c>
      <c r="G37" s="264">
        <v>1</v>
      </c>
      <c r="H37" s="267">
        <v>2</v>
      </c>
      <c r="I37" s="270" t="s">
        <v>69</v>
      </c>
      <c r="J37" s="271" t="s">
        <v>71</v>
      </c>
      <c r="K37" s="272" t="s">
        <v>72</v>
      </c>
      <c r="L37" s="273">
        <v>17697</v>
      </c>
      <c r="M37" s="274">
        <v>1.25</v>
      </c>
      <c r="N37" s="275">
        <v>4.43</v>
      </c>
      <c r="O37" s="276">
        <f t="shared" si="1"/>
        <v>78397.70999999999</v>
      </c>
      <c r="P37" s="280"/>
      <c r="Q37" s="281"/>
      <c r="R37" s="282"/>
      <c r="S37" s="283">
        <v>0.1</v>
      </c>
      <c r="T37" s="360">
        <f t="shared" si="0"/>
        <v>14699.570625</v>
      </c>
      <c r="U37" s="111">
        <v>0.5</v>
      </c>
      <c r="V37" s="112">
        <f t="shared" si="3"/>
        <v>48998.56874999999</v>
      </c>
      <c r="W37" s="275">
        <f t="shared" si="2"/>
        <v>161695.28</v>
      </c>
      <c r="Z37" s="406"/>
    </row>
    <row r="38" spans="1:26" s="358" customFormat="1" ht="45.75">
      <c r="A38" s="355">
        <v>32</v>
      </c>
      <c r="B38" s="284" t="s">
        <v>232</v>
      </c>
      <c r="C38" s="266" t="s">
        <v>118</v>
      </c>
      <c r="D38" s="267" t="s">
        <v>101</v>
      </c>
      <c r="E38" s="414">
        <v>8.11</v>
      </c>
      <c r="F38" s="285" t="s">
        <v>105</v>
      </c>
      <c r="G38" s="264">
        <v>1</v>
      </c>
      <c r="H38" s="267">
        <v>2</v>
      </c>
      <c r="I38" s="270" t="s">
        <v>69</v>
      </c>
      <c r="J38" s="271" t="s">
        <v>71</v>
      </c>
      <c r="K38" s="272" t="s">
        <v>72</v>
      </c>
      <c r="L38" s="273">
        <v>17697</v>
      </c>
      <c r="M38" s="274">
        <v>1.25</v>
      </c>
      <c r="N38" s="413">
        <v>4.14</v>
      </c>
      <c r="O38" s="276">
        <f t="shared" si="1"/>
        <v>73265.57999999999</v>
      </c>
      <c r="P38" s="280"/>
      <c r="Q38" s="281"/>
      <c r="R38" s="282"/>
      <c r="S38" s="283">
        <v>0.1</v>
      </c>
      <c r="T38" s="360">
        <f t="shared" si="0"/>
        <v>13737.296249999998</v>
      </c>
      <c r="U38" s="111">
        <v>0.5</v>
      </c>
      <c r="V38" s="112">
        <f t="shared" si="3"/>
        <v>45790.98749999999</v>
      </c>
      <c r="W38" s="275">
        <f t="shared" si="2"/>
        <v>151110.26</v>
      </c>
      <c r="Z38" s="406"/>
    </row>
    <row r="39" spans="1:26" s="358" customFormat="1" ht="45.75">
      <c r="A39" s="355">
        <v>33</v>
      </c>
      <c r="B39" s="284" t="s">
        <v>131</v>
      </c>
      <c r="C39" s="266" t="s">
        <v>118</v>
      </c>
      <c r="D39" s="267" t="s">
        <v>109</v>
      </c>
      <c r="E39" s="414">
        <v>4.11</v>
      </c>
      <c r="F39" s="285" t="s">
        <v>113</v>
      </c>
      <c r="G39" s="264">
        <v>1</v>
      </c>
      <c r="H39" s="267">
        <v>2</v>
      </c>
      <c r="I39" s="270" t="s">
        <v>69</v>
      </c>
      <c r="J39" s="271" t="s">
        <v>74</v>
      </c>
      <c r="K39" s="272" t="s">
        <v>72</v>
      </c>
      <c r="L39" s="273">
        <v>17697</v>
      </c>
      <c r="M39" s="274">
        <v>1.25</v>
      </c>
      <c r="N39" s="413">
        <v>3.85</v>
      </c>
      <c r="O39" s="276">
        <f t="shared" si="1"/>
        <v>68133.45</v>
      </c>
      <c r="P39" s="280"/>
      <c r="Q39" s="281"/>
      <c r="R39" s="282"/>
      <c r="S39" s="283">
        <v>0.1</v>
      </c>
      <c r="T39" s="360">
        <f t="shared" si="0"/>
        <v>12775.021875</v>
      </c>
      <c r="U39" s="111">
        <v>0.5</v>
      </c>
      <c r="V39" s="112">
        <f t="shared" si="3"/>
        <v>42583.40625</v>
      </c>
      <c r="W39" s="275">
        <f t="shared" si="2"/>
        <v>140525.24</v>
      </c>
      <c r="Z39" s="406"/>
    </row>
    <row r="40" spans="1:26" s="358" customFormat="1" ht="45.75">
      <c r="A40" s="355">
        <v>34</v>
      </c>
      <c r="B40" s="284" t="s">
        <v>132</v>
      </c>
      <c r="C40" s="266" t="s">
        <v>118</v>
      </c>
      <c r="D40" s="267" t="s">
        <v>101</v>
      </c>
      <c r="E40" s="267">
        <v>13.01</v>
      </c>
      <c r="F40" s="285" t="s">
        <v>129</v>
      </c>
      <c r="G40" s="264">
        <v>1</v>
      </c>
      <c r="H40" s="267">
        <v>1</v>
      </c>
      <c r="I40" s="270" t="s">
        <v>69</v>
      </c>
      <c r="J40" s="271" t="s">
        <v>71</v>
      </c>
      <c r="K40" s="272" t="s">
        <v>66</v>
      </c>
      <c r="L40" s="273">
        <v>17697</v>
      </c>
      <c r="M40" s="274">
        <v>1.25</v>
      </c>
      <c r="N40" s="275">
        <v>4.3</v>
      </c>
      <c r="O40" s="276">
        <f t="shared" si="1"/>
        <v>76097.09999999999</v>
      </c>
      <c r="P40" s="280"/>
      <c r="Q40" s="281"/>
      <c r="R40" s="282"/>
      <c r="S40" s="283">
        <v>0.1</v>
      </c>
      <c r="T40" s="360">
        <f t="shared" si="0"/>
        <v>14268.206249999997</v>
      </c>
      <c r="U40" s="111">
        <v>0.5</v>
      </c>
      <c r="V40" s="112">
        <f t="shared" si="3"/>
        <v>47560.68749999999</v>
      </c>
      <c r="W40" s="275">
        <f t="shared" si="2"/>
        <v>156950.27</v>
      </c>
      <c r="Z40" s="406"/>
    </row>
    <row r="41" spans="1:26" s="358" customFormat="1" ht="60" customHeight="1">
      <c r="A41" s="355">
        <v>35</v>
      </c>
      <c r="B41" s="380" t="s">
        <v>199</v>
      </c>
      <c r="C41" s="266" t="s">
        <v>118</v>
      </c>
      <c r="D41" s="267" t="s">
        <v>101</v>
      </c>
      <c r="E41" s="267">
        <v>6</v>
      </c>
      <c r="F41" s="285" t="s">
        <v>116</v>
      </c>
      <c r="G41" s="264">
        <v>1</v>
      </c>
      <c r="H41" s="267"/>
      <c r="I41" s="270" t="s">
        <v>69</v>
      </c>
      <c r="J41" s="271" t="s">
        <v>71</v>
      </c>
      <c r="K41" s="417" t="s">
        <v>67</v>
      </c>
      <c r="L41" s="273">
        <v>17697</v>
      </c>
      <c r="M41" s="274">
        <v>1.25</v>
      </c>
      <c r="N41" s="413">
        <v>3.78</v>
      </c>
      <c r="O41" s="276">
        <f t="shared" si="1"/>
        <v>66894.66</v>
      </c>
      <c r="P41" s="280"/>
      <c r="Q41" s="281"/>
      <c r="R41" s="282"/>
      <c r="S41" s="283">
        <v>0.1</v>
      </c>
      <c r="T41" s="360">
        <f t="shared" si="0"/>
        <v>12542.748750000002</v>
      </c>
      <c r="U41" s="111">
        <v>0.5</v>
      </c>
      <c r="V41" s="112">
        <f t="shared" si="3"/>
        <v>41809.162500000006</v>
      </c>
      <c r="W41" s="275">
        <f t="shared" si="2"/>
        <v>137970.24</v>
      </c>
      <c r="Z41" s="406"/>
    </row>
    <row r="42" spans="1:26" s="358" customFormat="1" ht="45.75" customHeight="1">
      <c r="A42" s="355">
        <v>36</v>
      </c>
      <c r="B42" s="284" t="s">
        <v>206</v>
      </c>
      <c r="C42" s="266" t="s">
        <v>118</v>
      </c>
      <c r="D42" s="267" t="s">
        <v>101</v>
      </c>
      <c r="E42" s="267">
        <v>12.3</v>
      </c>
      <c r="F42" s="285" t="s">
        <v>108</v>
      </c>
      <c r="G42" s="264">
        <v>1</v>
      </c>
      <c r="H42" s="267">
        <v>1</v>
      </c>
      <c r="I42" s="270" t="s">
        <v>69</v>
      </c>
      <c r="J42" s="271" t="s">
        <v>71</v>
      </c>
      <c r="K42" s="272" t="s">
        <v>66</v>
      </c>
      <c r="L42" s="273">
        <v>17697</v>
      </c>
      <c r="M42" s="274">
        <v>1.25</v>
      </c>
      <c r="N42" s="275">
        <v>4.23</v>
      </c>
      <c r="O42" s="276">
        <f t="shared" si="1"/>
        <v>74858.31000000001</v>
      </c>
      <c r="P42" s="280"/>
      <c r="Q42" s="281"/>
      <c r="R42" s="282"/>
      <c r="S42" s="283">
        <v>0.1</v>
      </c>
      <c r="T42" s="360">
        <f t="shared" si="0"/>
        <v>14035.933125000003</v>
      </c>
      <c r="U42" s="111">
        <v>0.5</v>
      </c>
      <c r="V42" s="112">
        <f t="shared" si="3"/>
        <v>46786.443750000006</v>
      </c>
      <c r="W42" s="275">
        <f t="shared" si="2"/>
        <v>154395.26</v>
      </c>
      <c r="X42" s="359"/>
      <c r="Z42" s="406"/>
    </row>
    <row r="43" spans="1:26" s="358" customFormat="1" ht="45.75">
      <c r="A43" s="355">
        <v>37</v>
      </c>
      <c r="B43" s="284" t="s">
        <v>133</v>
      </c>
      <c r="C43" s="266" t="s">
        <v>118</v>
      </c>
      <c r="D43" s="267" t="s">
        <v>101</v>
      </c>
      <c r="E43" s="267">
        <v>14</v>
      </c>
      <c r="F43" s="285" t="s">
        <v>129</v>
      </c>
      <c r="G43" s="264">
        <v>1</v>
      </c>
      <c r="H43" s="267">
        <v>1</v>
      </c>
      <c r="I43" s="270" t="s">
        <v>69</v>
      </c>
      <c r="J43" s="271" t="s">
        <v>71</v>
      </c>
      <c r="K43" s="272" t="s">
        <v>66</v>
      </c>
      <c r="L43" s="273">
        <v>17697</v>
      </c>
      <c r="M43" s="274">
        <v>1.25</v>
      </c>
      <c r="N43" s="275">
        <v>4.3</v>
      </c>
      <c r="O43" s="276">
        <f>L43*N43</f>
        <v>76097.09999999999</v>
      </c>
      <c r="P43" s="280"/>
      <c r="Q43" s="281"/>
      <c r="R43" s="282"/>
      <c r="S43" s="283">
        <v>0.1</v>
      </c>
      <c r="T43" s="360">
        <f>((O43*M43)+V43)*S43</f>
        <v>14268.206249999997</v>
      </c>
      <c r="U43" s="111">
        <v>0.5</v>
      </c>
      <c r="V43" s="112">
        <f t="shared" si="3"/>
        <v>47560.68749999999</v>
      </c>
      <c r="W43" s="275">
        <f t="shared" si="2"/>
        <v>156950.27</v>
      </c>
      <c r="X43" s="359"/>
      <c r="Z43" s="406"/>
    </row>
    <row r="44" spans="1:26" s="358" customFormat="1" ht="45.75">
      <c r="A44" s="355">
        <v>38</v>
      </c>
      <c r="B44" s="284" t="s">
        <v>207</v>
      </c>
      <c r="C44" s="266" t="s">
        <v>118</v>
      </c>
      <c r="D44" s="267" t="s">
        <v>101</v>
      </c>
      <c r="E44" s="267">
        <v>14.03</v>
      </c>
      <c r="F44" s="285" t="s">
        <v>129</v>
      </c>
      <c r="G44" s="264">
        <v>1</v>
      </c>
      <c r="H44" s="267">
        <v>1</v>
      </c>
      <c r="I44" s="270" t="s">
        <v>69</v>
      </c>
      <c r="J44" s="271" t="s">
        <v>71</v>
      </c>
      <c r="K44" s="272" t="s">
        <v>66</v>
      </c>
      <c r="L44" s="273">
        <v>17697</v>
      </c>
      <c r="M44" s="274">
        <v>1.25</v>
      </c>
      <c r="N44" s="275">
        <v>4.3</v>
      </c>
      <c r="O44" s="276">
        <f>L44*N44</f>
        <v>76097.09999999999</v>
      </c>
      <c r="P44" s="280"/>
      <c r="Q44" s="281"/>
      <c r="R44" s="282"/>
      <c r="S44" s="283">
        <v>0.1</v>
      </c>
      <c r="T44" s="360">
        <f t="shared" si="0"/>
        <v>14268.206249999997</v>
      </c>
      <c r="U44" s="111">
        <v>0.5</v>
      </c>
      <c r="V44" s="112">
        <f t="shared" si="3"/>
        <v>47560.68749999999</v>
      </c>
      <c r="W44" s="275">
        <f t="shared" si="2"/>
        <v>156950.27</v>
      </c>
      <c r="Z44" s="406"/>
    </row>
    <row r="45" spans="1:26" s="358" customFormat="1" ht="64.5" customHeight="1">
      <c r="A45" s="355">
        <v>39</v>
      </c>
      <c r="B45" s="284" t="s">
        <v>236</v>
      </c>
      <c r="C45" s="266" t="s">
        <v>118</v>
      </c>
      <c r="D45" s="267" t="s">
        <v>101</v>
      </c>
      <c r="E45" s="267">
        <v>10.4</v>
      </c>
      <c r="F45" s="285" t="s">
        <v>108</v>
      </c>
      <c r="G45" s="264">
        <v>1</v>
      </c>
      <c r="H45" s="267"/>
      <c r="I45" s="270" t="s">
        <v>69</v>
      </c>
      <c r="J45" s="271" t="s">
        <v>71</v>
      </c>
      <c r="K45" s="272" t="s">
        <v>67</v>
      </c>
      <c r="L45" s="273">
        <v>17697</v>
      </c>
      <c r="M45" s="274">
        <v>1.25</v>
      </c>
      <c r="N45" s="275">
        <v>3.94</v>
      </c>
      <c r="O45" s="276">
        <f t="shared" si="1"/>
        <v>69726.18</v>
      </c>
      <c r="P45" s="280"/>
      <c r="Q45" s="281"/>
      <c r="R45" s="282"/>
      <c r="S45" s="283">
        <v>0.1</v>
      </c>
      <c r="T45" s="360">
        <f t="shared" si="0"/>
        <v>13073.65875</v>
      </c>
      <c r="U45" s="111">
        <v>0.5</v>
      </c>
      <c r="V45" s="112">
        <f t="shared" si="3"/>
        <v>43578.862499999996</v>
      </c>
      <c r="W45" s="275">
        <f t="shared" si="2"/>
        <v>143810.25</v>
      </c>
      <c r="Z45" s="406"/>
    </row>
    <row r="46" spans="1:26" s="357" customFormat="1" ht="45" customHeight="1">
      <c r="A46" s="355">
        <v>40</v>
      </c>
      <c r="B46" s="116" t="s">
        <v>134</v>
      </c>
      <c r="C46" s="115" t="s">
        <v>15</v>
      </c>
      <c r="D46" s="153" t="s">
        <v>109</v>
      </c>
      <c r="E46" s="153">
        <v>21.5</v>
      </c>
      <c r="F46" s="96" t="s">
        <v>99</v>
      </c>
      <c r="G46" s="355">
        <v>1</v>
      </c>
      <c r="H46" s="153"/>
      <c r="I46" s="129" t="s">
        <v>75</v>
      </c>
      <c r="J46" s="130" t="s">
        <v>75</v>
      </c>
      <c r="K46" s="131" t="s">
        <v>41</v>
      </c>
      <c r="L46" s="273">
        <v>17697</v>
      </c>
      <c r="M46" s="137">
        <v>1</v>
      </c>
      <c r="N46" s="113">
        <v>3.25</v>
      </c>
      <c r="O46" s="106">
        <f t="shared" si="1"/>
        <v>57515.25</v>
      </c>
      <c r="P46" s="147"/>
      <c r="Q46" s="134"/>
      <c r="R46" s="148"/>
      <c r="S46" s="149">
        <v>0.1</v>
      </c>
      <c r="T46" s="360">
        <f>((O46*M46)+V46)*S46</f>
        <v>5751.525000000001</v>
      </c>
      <c r="U46" s="111"/>
      <c r="V46" s="112"/>
      <c r="W46" s="113">
        <f t="shared" si="2"/>
        <v>63266.78</v>
      </c>
      <c r="Z46" s="404"/>
    </row>
    <row r="47" spans="1:26" s="357" customFormat="1" ht="61.5">
      <c r="A47" s="355">
        <v>41</v>
      </c>
      <c r="B47" s="154" t="s">
        <v>149</v>
      </c>
      <c r="C47" s="252" t="s">
        <v>197</v>
      </c>
      <c r="D47" s="99" t="str">
        <f>'[1]РАСЧЁТЫ по действующей системе'!D72</f>
        <v>высшее</v>
      </c>
      <c r="E47" s="99">
        <v>14.09</v>
      </c>
      <c r="F47" s="96" t="s">
        <v>129</v>
      </c>
      <c r="G47" s="355">
        <v>1</v>
      </c>
      <c r="H47" s="99"/>
      <c r="I47" s="129" t="s">
        <v>75</v>
      </c>
      <c r="J47" s="130" t="s">
        <v>75</v>
      </c>
      <c r="K47" s="131" t="s">
        <v>41</v>
      </c>
      <c r="L47" s="273">
        <v>17697</v>
      </c>
      <c r="M47" s="137">
        <v>0.25</v>
      </c>
      <c r="N47" s="113">
        <v>3.19</v>
      </c>
      <c r="O47" s="108">
        <f t="shared" si="1"/>
        <v>56453.43</v>
      </c>
      <c r="P47" s="147"/>
      <c r="Q47" s="134"/>
      <c r="R47" s="148"/>
      <c r="S47" s="149">
        <v>0.1</v>
      </c>
      <c r="T47" s="360">
        <f>((O47*M47)+V47)*S47</f>
        <v>1411.3357500000002</v>
      </c>
      <c r="U47" s="111"/>
      <c r="V47" s="112"/>
      <c r="W47" s="113">
        <f t="shared" si="2"/>
        <v>15524.69</v>
      </c>
      <c r="Z47" s="404"/>
    </row>
    <row r="48" spans="1:26" s="357" customFormat="1" ht="45.75">
      <c r="A48" s="355">
        <v>42</v>
      </c>
      <c r="B48" s="155" t="s">
        <v>135</v>
      </c>
      <c r="C48" s="115" t="s">
        <v>50</v>
      </c>
      <c r="D48" s="99" t="str">
        <f>'[1]РАСЧЁТЫ по действующей системе'!D75</f>
        <v>среднее</v>
      </c>
      <c r="E48" s="99">
        <v>3.04</v>
      </c>
      <c r="F48" s="96" t="s">
        <v>113</v>
      </c>
      <c r="G48" s="355">
        <v>1</v>
      </c>
      <c r="H48" s="99"/>
      <c r="I48" s="129" t="s">
        <v>75</v>
      </c>
      <c r="J48" s="130" t="s">
        <v>75</v>
      </c>
      <c r="K48" s="131" t="s">
        <v>41</v>
      </c>
      <c r="L48" s="273">
        <v>17697</v>
      </c>
      <c r="M48" s="156">
        <v>1.125</v>
      </c>
      <c r="N48" s="113">
        <v>3.04</v>
      </c>
      <c r="O48" s="108">
        <f t="shared" si="1"/>
        <v>53798.88</v>
      </c>
      <c r="P48" s="147"/>
      <c r="Q48" s="134"/>
      <c r="R48" s="148"/>
      <c r="S48" s="149">
        <v>0.1</v>
      </c>
      <c r="T48" s="360">
        <f>O48*M48*S48</f>
        <v>6052.374</v>
      </c>
      <c r="U48" s="111">
        <v>0.3</v>
      </c>
      <c r="V48" s="112">
        <f>(L48*U48*M48)</f>
        <v>5972.737499999999</v>
      </c>
      <c r="W48" s="113">
        <f t="shared" si="2"/>
        <v>72548.85</v>
      </c>
      <c r="Z48" s="404"/>
    </row>
    <row r="49" spans="1:26" s="352" customFormat="1" ht="47.25" customHeight="1">
      <c r="A49" s="355">
        <v>43</v>
      </c>
      <c r="B49" s="155" t="s">
        <v>193</v>
      </c>
      <c r="C49" s="115" t="s">
        <v>50</v>
      </c>
      <c r="D49" s="99" t="str">
        <f>'[1]РАСЧЁТЫ по действующей системе'!D76</f>
        <v>среднее</v>
      </c>
      <c r="E49" s="418">
        <v>1.5</v>
      </c>
      <c r="F49" s="96" t="s">
        <v>105</v>
      </c>
      <c r="G49" s="355">
        <v>1</v>
      </c>
      <c r="H49" s="99"/>
      <c r="I49" s="129" t="s">
        <v>75</v>
      </c>
      <c r="J49" s="130" t="s">
        <v>75</v>
      </c>
      <c r="K49" s="131" t="s">
        <v>41</v>
      </c>
      <c r="L49" s="105">
        <v>17697</v>
      </c>
      <c r="M49" s="156">
        <v>1.125</v>
      </c>
      <c r="N49" s="412">
        <v>2.98</v>
      </c>
      <c r="O49" s="108">
        <f t="shared" si="1"/>
        <v>52737.06</v>
      </c>
      <c r="P49" s="147"/>
      <c r="Q49" s="134"/>
      <c r="R49" s="148"/>
      <c r="S49" s="149">
        <v>0.1</v>
      </c>
      <c r="T49" s="383">
        <f aca="true" t="shared" si="4" ref="T49:T60">O49*M49*S49</f>
        <v>5932.91925</v>
      </c>
      <c r="U49" s="111">
        <v>0.3</v>
      </c>
      <c r="V49" s="112">
        <f aca="true" t="shared" si="5" ref="V49:V60">(L49*U49*M49)</f>
        <v>5972.737499999999</v>
      </c>
      <c r="W49" s="113">
        <f t="shared" si="2"/>
        <v>71234.85</v>
      </c>
      <c r="Z49" s="404"/>
    </row>
    <row r="50" spans="1:26" s="352" customFormat="1" ht="45.75">
      <c r="A50" s="355">
        <v>44</v>
      </c>
      <c r="B50" s="155" t="s">
        <v>136</v>
      </c>
      <c r="C50" s="115" t="s">
        <v>50</v>
      </c>
      <c r="D50" s="99" t="str">
        <f>'[1]РАСЧЁТЫ по действующей системе'!D77</f>
        <v>среднее</v>
      </c>
      <c r="E50" s="99">
        <v>3.03</v>
      </c>
      <c r="F50" s="96" t="s">
        <v>113</v>
      </c>
      <c r="G50" s="355">
        <v>1</v>
      </c>
      <c r="H50" s="99"/>
      <c r="I50" s="129" t="s">
        <v>75</v>
      </c>
      <c r="J50" s="130" t="s">
        <v>75</v>
      </c>
      <c r="K50" s="131" t="s">
        <v>41</v>
      </c>
      <c r="L50" s="105">
        <v>17697</v>
      </c>
      <c r="M50" s="156">
        <v>1.125</v>
      </c>
      <c r="N50" s="113">
        <v>3.04</v>
      </c>
      <c r="O50" s="108">
        <f t="shared" si="1"/>
        <v>53798.88</v>
      </c>
      <c r="P50" s="147"/>
      <c r="Q50" s="134"/>
      <c r="R50" s="148"/>
      <c r="S50" s="149">
        <v>0.1</v>
      </c>
      <c r="T50" s="383">
        <f t="shared" si="4"/>
        <v>6052.374</v>
      </c>
      <c r="U50" s="111">
        <v>0.3</v>
      </c>
      <c r="V50" s="112">
        <f t="shared" si="5"/>
        <v>5972.737499999999</v>
      </c>
      <c r="W50" s="113">
        <f t="shared" si="2"/>
        <v>72548.85</v>
      </c>
      <c r="Z50" s="404"/>
    </row>
    <row r="51" spans="1:26" s="352" customFormat="1" ht="45.75">
      <c r="A51" s="355">
        <v>45</v>
      </c>
      <c r="B51" s="155" t="s">
        <v>192</v>
      </c>
      <c r="C51" s="115" t="s">
        <v>50</v>
      </c>
      <c r="D51" s="99" t="str">
        <f>'[1]РАСЧЁТЫ по действующей системе'!D78</f>
        <v>среднее</v>
      </c>
      <c r="E51" s="99" t="s">
        <v>237</v>
      </c>
      <c r="F51" s="96" t="s">
        <v>119</v>
      </c>
      <c r="G51" s="355">
        <v>1</v>
      </c>
      <c r="H51" s="99"/>
      <c r="I51" s="129" t="s">
        <v>75</v>
      </c>
      <c r="J51" s="130" t="s">
        <v>75</v>
      </c>
      <c r="K51" s="131" t="s">
        <v>41</v>
      </c>
      <c r="L51" s="105">
        <v>17697</v>
      </c>
      <c r="M51" s="156">
        <v>1.5</v>
      </c>
      <c r="N51" s="113">
        <v>2.98</v>
      </c>
      <c r="O51" s="108">
        <f t="shared" si="1"/>
        <v>52737.06</v>
      </c>
      <c r="P51" s="147"/>
      <c r="Q51" s="134"/>
      <c r="R51" s="148"/>
      <c r="S51" s="149">
        <v>0.1</v>
      </c>
      <c r="T51" s="383">
        <f t="shared" si="4"/>
        <v>7910.559</v>
      </c>
      <c r="U51" s="111">
        <v>0.3</v>
      </c>
      <c r="V51" s="112">
        <f t="shared" si="5"/>
        <v>7963.65</v>
      </c>
      <c r="W51" s="113">
        <f t="shared" si="2"/>
        <v>94979.8</v>
      </c>
      <c r="Z51" s="404"/>
    </row>
    <row r="52" spans="1:26" s="352" customFormat="1" ht="51" customHeight="1">
      <c r="A52" s="355">
        <v>46</v>
      </c>
      <c r="B52" s="155" t="s">
        <v>137</v>
      </c>
      <c r="C52" s="115" t="s">
        <v>50</v>
      </c>
      <c r="D52" s="99" t="str">
        <f>'[1]РАСЧЁТЫ по действующей системе'!D79</f>
        <v>среднее</v>
      </c>
      <c r="E52" s="99">
        <v>9.04</v>
      </c>
      <c r="F52" s="96" t="s">
        <v>105</v>
      </c>
      <c r="G52" s="355">
        <v>1</v>
      </c>
      <c r="H52" s="99"/>
      <c r="I52" s="129" t="s">
        <v>75</v>
      </c>
      <c r="J52" s="130" t="s">
        <v>75</v>
      </c>
      <c r="K52" s="131" t="s">
        <v>41</v>
      </c>
      <c r="L52" s="105">
        <v>17697</v>
      </c>
      <c r="M52" s="156">
        <v>1.125</v>
      </c>
      <c r="N52" s="113">
        <v>3.12</v>
      </c>
      <c r="O52" s="108">
        <f t="shared" si="1"/>
        <v>55214.64</v>
      </c>
      <c r="P52" s="147"/>
      <c r="Q52" s="134"/>
      <c r="R52" s="148"/>
      <c r="S52" s="149">
        <v>0.1</v>
      </c>
      <c r="T52" s="383">
        <f t="shared" si="4"/>
        <v>6211.647000000001</v>
      </c>
      <c r="U52" s="111">
        <v>0.3</v>
      </c>
      <c r="V52" s="112">
        <f t="shared" si="5"/>
        <v>5972.737499999999</v>
      </c>
      <c r="W52" s="113">
        <f t="shared" si="2"/>
        <v>74300.85</v>
      </c>
      <c r="Z52" s="404"/>
    </row>
    <row r="53" spans="1:26" s="352" customFormat="1" ht="45.75">
      <c r="A53" s="355">
        <v>47</v>
      </c>
      <c r="B53" s="155" t="s">
        <v>138</v>
      </c>
      <c r="C53" s="115" t="s">
        <v>50</v>
      </c>
      <c r="D53" s="99" t="str">
        <f>'[1]РАСЧЁТЫ по действующей системе'!D80</f>
        <v>среднее</v>
      </c>
      <c r="E53" s="99">
        <v>22.08</v>
      </c>
      <c r="F53" s="96" t="s">
        <v>99</v>
      </c>
      <c r="G53" s="355">
        <v>1</v>
      </c>
      <c r="H53" s="99"/>
      <c r="I53" s="129" t="s">
        <v>75</v>
      </c>
      <c r="J53" s="130" t="s">
        <v>75</v>
      </c>
      <c r="K53" s="131" t="s">
        <v>41</v>
      </c>
      <c r="L53" s="105">
        <v>17697</v>
      </c>
      <c r="M53" s="156">
        <v>1.125</v>
      </c>
      <c r="N53" s="113">
        <v>3.25</v>
      </c>
      <c r="O53" s="108">
        <f t="shared" si="1"/>
        <v>57515.25</v>
      </c>
      <c r="P53" s="147"/>
      <c r="Q53" s="134"/>
      <c r="R53" s="148"/>
      <c r="S53" s="149">
        <v>0.1</v>
      </c>
      <c r="T53" s="383">
        <f t="shared" si="4"/>
        <v>6470.465625000001</v>
      </c>
      <c r="U53" s="111">
        <v>0.3</v>
      </c>
      <c r="V53" s="112">
        <f t="shared" si="5"/>
        <v>5972.737499999999</v>
      </c>
      <c r="W53" s="113">
        <f t="shared" si="2"/>
        <v>77147.86</v>
      </c>
      <c r="Z53" s="404"/>
    </row>
    <row r="54" spans="1:26" s="352" customFormat="1" ht="45.75">
      <c r="A54" s="355">
        <v>48</v>
      </c>
      <c r="B54" s="155" t="s">
        <v>139</v>
      </c>
      <c r="C54" s="115" t="s">
        <v>50</v>
      </c>
      <c r="D54" s="99" t="str">
        <f>'[1]РАСЧЁТЫ по действующей системе'!D81</f>
        <v>среднее</v>
      </c>
      <c r="E54" s="99">
        <v>2.06</v>
      </c>
      <c r="F54" s="96" t="s">
        <v>121</v>
      </c>
      <c r="G54" s="355">
        <v>1</v>
      </c>
      <c r="H54" s="99"/>
      <c r="I54" s="129" t="s">
        <v>75</v>
      </c>
      <c r="J54" s="130" t="s">
        <v>75</v>
      </c>
      <c r="K54" s="131" t="s">
        <v>41</v>
      </c>
      <c r="L54" s="105">
        <v>17697</v>
      </c>
      <c r="M54" s="156">
        <v>1.125</v>
      </c>
      <c r="N54" s="113">
        <v>3.01</v>
      </c>
      <c r="O54" s="108">
        <f t="shared" si="1"/>
        <v>53267.969999999994</v>
      </c>
      <c r="P54" s="147"/>
      <c r="Q54" s="134"/>
      <c r="R54" s="148"/>
      <c r="S54" s="149">
        <v>0.1</v>
      </c>
      <c r="T54" s="383">
        <f t="shared" si="4"/>
        <v>5992.646624999999</v>
      </c>
      <c r="U54" s="111">
        <v>0.3</v>
      </c>
      <c r="V54" s="112">
        <f t="shared" si="5"/>
        <v>5972.737499999999</v>
      </c>
      <c r="W54" s="113">
        <f t="shared" si="2"/>
        <v>71891.85</v>
      </c>
      <c r="Z54" s="404"/>
    </row>
    <row r="55" spans="1:26" s="352" customFormat="1" ht="45.75">
      <c r="A55" s="355">
        <v>49</v>
      </c>
      <c r="B55" s="155" t="s">
        <v>239</v>
      </c>
      <c r="C55" s="115" t="s">
        <v>50</v>
      </c>
      <c r="D55" s="99" t="str">
        <f>'[1]РАСЧЁТЫ по действующей системе'!D83</f>
        <v>среднее</v>
      </c>
      <c r="E55" s="112">
        <v>2.01</v>
      </c>
      <c r="F55" s="96" t="s">
        <v>119</v>
      </c>
      <c r="G55" s="355">
        <v>1</v>
      </c>
      <c r="H55" s="99"/>
      <c r="I55" s="129" t="s">
        <v>75</v>
      </c>
      <c r="J55" s="130" t="s">
        <v>75</v>
      </c>
      <c r="K55" s="131" t="s">
        <v>41</v>
      </c>
      <c r="L55" s="105">
        <v>17697</v>
      </c>
      <c r="M55" s="156">
        <v>1.125</v>
      </c>
      <c r="N55" s="113">
        <v>3.01</v>
      </c>
      <c r="O55" s="108">
        <f t="shared" si="1"/>
        <v>53267.969999999994</v>
      </c>
      <c r="P55" s="147"/>
      <c r="Q55" s="134"/>
      <c r="R55" s="148"/>
      <c r="S55" s="149">
        <v>0.1</v>
      </c>
      <c r="T55" s="383">
        <f t="shared" si="4"/>
        <v>5992.646624999999</v>
      </c>
      <c r="U55" s="111">
        <v>0.3</v>
      </c>
      <c r="V55" s="112">
        <v>9025.47</v>
      </c>
      <c r="W55" s="113">
        <f t="shared" si="2"/>
        <v>74944.58</v>
      </c>
      <c r="Z55" s="404"/>
    </row>
    <row r="56" spans="1:26" s="352" customFormat="1" ht="45.75">
      <c r="A56" s="355">
        <v>50</v>
      </c>
      <c r="B56" s="155" t="s">
        <v>140</v>
      </c>
      <c r="C56" s="115" t="s">
        <v>50</v>
      </c>
      <c r="D56" s="99" t="str">
        <f>'[1]РАСЧЁТЫ по действующей системе'!D84</f>
        <v>среднее</v>
      </c>
      <c r="E56" s="99">
        <v>4.06</v>
      </c>
      <c r="F56" s="96" t="s">
        <v>113</v>
      </c>
      <c r="G56" s="355">
        <v>1</v>
      </c>
      <c r="H56" s="99"/>
      <c r="I56" s="129" t="s">
        <v>75</v>
      </c>
      <c r="J56" s="130" t="s">
        <v>75</v>
      </c>
      <c r="K56" s="131" t="s">
        <v>41</v>
      </c>
      <c r="L56" s="105">
        <v>17697</v>
      </c>
      <c r="M56" s="156">
        <v>1.125</v>
      </c>
      <c r="N56" s="113">
        <v>3.04</v>
      </c>
      <c r="O56" s="108">
        <f t="shared" si="1"/>
        <v>53798.88</v>
      </c>
      <c r="P56" s="147"/>
      <c r="Q56" s="134"/>
      <c r="R56" s="148"/>
      <c r="S56" s="149">
        <v>0.1</v>
      </c>
      <c r="T56" s="383">
        <f t="shared" si="4"/>
        <v>6052.374</v>
      </c>
      <c r="U56" s="111">
        <v>0.3</v>
      </c>
      <c r="V56" s="112">
        <f t="shared" si="5"/>
        <v>5972.737499999999</v>
      </c>
      <c r="W56" s="113">
        <f t="shared" si="2"/>
        <v>72548.85</v>
      </c>
      <c r="Z56" s="404"/>
    </row>
    <row r="57" spans="1:26" s="352" customFormat="1" ht="52.5" customHeight="1">
      <c r="A57" s="355">
        <v>51</v>
      </c>
      <c r="B57" s="155" t="s">
        <v>141</v>
      </c>
      <c r="C57" s="115" t="s">
        <v>50</v>
      </c>
      <c r="D57" s="99" t="str">
        <f>'[1]РАСЧЁТЫ по действующей системе'!D85</f>
        <v>среднее</v>
      </c>
      <c r="E57" s="418">
        <v>3.4</v>
      </c>
      <c r="F57" s="96" t="s">
        <v>121</v>
      </c>
      <c r="G57" s="355">
        <v>1</v>
      </c>
      <c r="H57" s="99"/>
      <c r="I57" s="129" t="s">
        <v>75</v>
      </c>
      <c r="J57" s="130" t="s">
        <v>75</v>
      </c>
      <c r="K57" s="131" t="s">
        <v>41</v>
      </c>
      <c r="L57" s="105">
        <v>17697</v>
      </c>
      <c r="M57" s="156">
        <v>1.125</v>
      </c>
      <c r="N57" s="412">
        <v>3.04</v>
      </c>
      <c r="O57" s="108">
        <f t="shared" si="1"/>
        <v>53798.88</v>
      </c>
      <c r="P57" s="147"/>
      <c r="Q57" s="134"/>
      <c r="R57" s="148"/>
      <c r="S57" s="149">
        <v>0.1</v>
      </c>
      <c r="T57" s="383">
        <f t="shared" si="4"/>
        <v>6052.374</v>
      </c>
      <c r="U57" s="111">
        <v>0.3</v>
      </c>
      <c r="V57" s="112">
        <f t="shared" si="5"/>
        <v>5972.737499999999</v>
      </c>
      <c r="W57" s="113">
        <f t="shared" si="2"/>
        <v>72548.85</v>
      </c>
      <c r="Z57" s="404"/>
    </row>
    <row r="58" spans="1:26" s="352" customFormat="1" ht="45.75">
      <c r="A58" s="355">
        <v>52</v>
      </c>
      <c r="B58" s="155" t="s">
        <v>238</v>
      </c>
      <c r="C58" s="115" t="s">
        <v>50</v>
      </c>
      <c r="D58" s="99" t="str">
        <f>'[1]РАСЧЁТЫ по действующей системе'!D86</f>
        <v>среднее</v>
      </c>
      <c r="E58" s="418">
        <v>1.1</v>
      </c>
      <c r="F58" s="96" t="s">
        <v>119</v>
      </c>
      <c r="G58" s="355">
        <v>1</v>
      </c>
      <c r="H58" s="99"/>
      <c r="I58" s="129" t="s">
        <v>75</v>
      </c>
      <c r="J58" s="130" t="s">
        <v>75</v>
      </c>
      <c r="K58" s="131" t="s">
        <v>41</v>
      </c>
      <c r="L58" s="105">
        <v>17697</v>
      </c>
      <c r="M58" s="156">
        <v>1.125</v>
      </c>
      <c r="N58" s="412">
        <v>2.98</v>
      </c>
      <c r="O58" s="108">
        <f t="shared" si="1"/>
        <v>52737.06</v>
      </c>
      <c r="P58" s="147"/>
      <c r="Q58" s="134"/>
      <c r="R58" s="148"/>
      <c r="S58" s="149">
        <v>0.1</v>
      </c>
      <c r="T58" s="383">
        <f t="shared" si="4"/>
        <v>5932.91925</v>
      </c>
      <c r="U58" s="111">
        <v>0.3</v>
      </c>
      <c r="V58" s="112">
        <f t="shared" si="5"/>
        <v>5972.737499999999</v>
      </c>
      <c r="W58" s="113">
        <f t="shared" si="2"/>
        <v>71234.85</v>
      </c>
      <c r="Z58" s="404"/>
    </row>
    <row r="59" spans="1:26" s="352" customFormat="1" ht="45.75">
      <c r="A59" s="355">
        <v>53</v>
      </c>
      <c r="B59" s="116" t="s">
        <v>142</v>
      </c>
      <c r="C59" s="115" t="s">
        <v>50</v>
      </c>
      <c r="D59" s="99" t="str">
        <f>'[1]РАСЧЁТЫ по действующей системе'!D87</f>
        <v>среднее</v>
      </c>
      <c r="E59" s="99">
        <v>5.01</v>
      </c>
      <c r="F59" s="96" t="s">
        <v>113</v>
      </c>
      <c r="G59" s="355">
        <v>1</v>
      </c>
      <c r="H59" s="99"/>
      <c r="I59" s="129" t="s">
        <v>75</v>
      </c>
      <c r="J59" s="130" t="s">
        <v>75</v>
      </c>
      <c r="K59" s="131" t="s">
        <v>41</v>
      </c>
      <c r="L59" s="105">
        <v>17697</v>
      </c>
      <c r="M59" s="156">
        <v>1.5</v>
      </c>
      <c r="N59" s="113">
        <v>3.08</v>
      </c>
      <c r="O59" s="108">
        <f t="shared" si="1"/>
        <v>54506.76</v>
      </c>
      <c r="P59" s="147"/>
      <c r="Q59" s="134"/>
      <c r="R59" s="148"/>
      <c r="S59" s="149">
        <v>0.1</v>
      </c>
      <c r="T59" s="383">
        <f t="shared" si="4"/>
        <v>8176.014</v>
      </c>
      <c r="U59" s="111">
        <v>0.3</v>
      </c>
      <c r="V59" s="112">
        <f t="shared" si="5"/>
        <v>7963.65</v>
      </c>
      <c r="W59" s="113">
        <f t="shared" si="2"/>
        <v>97899.8</v>
      </c>
      <c r="Z59" s="404"/>
    </row>
    <row r="60" spans="1:26" s="352" customFormat="1" ht="45.75">
      <c r="A60" s="355">
        <v>54</v>
      </c>
      <c r="B60" s="116" t="s">
        <v>176</v>
      </c>
      <c r="C60" s="115" t="s">
        <v>50</v>
      </c>
      <c r="D60" s="99" t="s">
        <v>109</v>
      </c>
      <c r="E60" s="99">
        <v>2</v>
      </c>
      <c r="F60" s="96" t="s">
        <v>121</v>
      </c>
      <c r="G60" s="355">
        <v>1</v>
      </c>
      <c r="H60" s="99"/>
      <c r="I60" s="129" t="s">
        <v>75</v>
      </c>
      <c r="J60" s="130" t="s">
        <v>75</v>
      </c>
      <c r="K60" s="131" t="s">
        <v>41</v>
      </c>
      <c r="L60" s="105">
        <v>17697</v>
      </c>
      <c r="M60" s="156">
        <v>1.5</v>
      </c>
      <c r="N60" s="113">
        <v>3.01</v>
      </c>
      <c r="O60" s="108">
        <f t="shared" si="1"/>
        <v>53267.969999999994</v>
      </c>
      <c r="P60" s="147"/>
      <c r="Q60" s="134"/>
      <c r="R60" s="148"/>
      <c r="S60" s="149">
        <v>0.1</v>
      </c>
      <c r="T60" s="383">
        <f t="shared" si="4"/>
        <v>7990.195499999999</v>
      </c>
      <c r="U60" s="111">
        <v>0.3</v>
      </c>
      <c r="V60" s="112">
        <f t="shared" si="5"/>
        <v>7963.65</v>
      </c>
      <c r="W60" s="113">
        <f t="shared" si="2"/>
        <v>95855.8</v>
      </c>
      <c r="Z60" s="404"/>
    </row>
    <row r="61" spans="1:26" s="357" customFormat="1" ht="66">
      <c r="A61" s="355">
        <v>55</v>
      </c>
      <c r="B61" s="116" t="s">
        <v>143</v>
      </c>
      <c r="C61" s="115" t="s">
        <v>16</v>
      </c>
      <c r="D61" s="99" t="s">
        <v>101</v>
      </c>
      <c r="E61" s="99">
        <v>20.04</v>
      </c>
      <c r="F61" s="96" t="s">
        <v>99</v>
      </c>
      <c r="G61" s="355">
        <v>1</v>
      </c>
      <c r="H61" s="144"/>
      <c r="I61" s="129" t="s">
        <v>69</v>
      </c>
      <c r="J61" s="251" t="s">
        <v>71</v>
      </c>
      <c r="K61" s="131" t="s">
        <v>41</v>
      </c>
      <c r="L61" s="105">
        <v>17697</v>
      </c>
      <c r="M61" s="137">
        <v>1.5</v>
      </c>
      <c r="N61" s="113">
        <v>4.69</v>
      </c>
      <c r="O61" s="108">
        <f t="shared" si="1"/>
        <v>82998.93000000001</v>
      </c>
      <c r="P61" s="147"/>
      <c r="Q61" s="134"/>
      <c r="R61" s="148"/>
      <c r="S61" s="149">
        <v>0.1</v>
      </c>
      <c r="T61" s="360">
        <f>((O61*M61)+V61)*S61</f>
        <v>18674.759250000003</v>
      </c>
      <c r="U61" s="111">
        <v>0.5</v>
      </c>
      <c r="V61" s="112">
        <f>(N61*L61*M61)*50%</f>
        <v>62249.19750000001</v>
      </c>
      <c r="W61" s="113">
        <f t="shared" si="2"/>
        <v>205422.35</v>
      </c>
      <c r="Z61" s="404"/>
    </row>
    <row r="62" spans="1:26" s="357" customFormat="1" ht="66">
      <c r="A62" s="355">
        <v>56</v>
      </c>
      <c r="B62" s="116" t="s">
        <v>230</v>
      </c>
      <c r="C62" s="115" t="s">
        <v>16</v>
      </c>
      <c r="D62" s="99" t="s">
        <v>101</v>
      </c>
      <c r="E62" s="99">
        <v>0.11</v>
      </c>
      <c r="F62" s="96" t="s">
        <v>104</v>
      </c>
      <c r="G62" s="355">
        <v>1</v>
      </c>
      <c r="H62" s="99"/>
      <c r="I62" s="129" t="s">
        <v>69</v>
      </c>
      <c r="J62" s="251" t="s">
        <v>71</v>
      </c>
      <c r="K62" s="131" t="s">
        <v>67</v>
      </c>
      <c r="L62" s="105">
        <v>17697</v>
      </c>
      <c r="M62" s="137">
        <v>1.5</v>
      </c>
      <c r="N62" s="120">
        <v>3.52</v>
      </c>
      <c r="O62" s="108">
        <f t="shared" si="1"/>
        <v>62293.44</v>
      </c>
      <c r="P62" s="147"/>
      <c r="Q62" s="134"/>
      <c r="R62" s="148"/>
      <c r="S62" s="149">
        <v>0.1</v>
      </c>
      <c r="T62" s="360">
        <f>((O62*M62)+V62)*S62</f>
        <v>14016.024</v>
      </c>
      <c r="U62" s="111">
        <v>0.5</v>
      </c>
      <c r="V62" s="112">
        <f>(N62*L62*M62)*50%</f>
        <v>46720.08</v>
      </c>
      <c r="W62" s="113">
        <f t="shared" si="2"/>
        <v>154176.26</v>
      </c>
      <c r="Z62" s="404"/>
    </row>
    <row r="63" spans="1:26" s="357" customFormat="1" ht="47.25" thickBot="1">
      <c r="A63" s="355">
        <v>57</v>
      </c>
      <c r="B63" s="157" t="s">
        <v>144</v>
      </c>
      <c r="C63" s="158" t="s">
        <v>79</v>
      </c>
      <c r="D63" s="159" t="s">
        <v>145</v>
      </c>
      <c r="E63" s="159">
        <v>29.8</v>
      </c>
      <c r="F63" s="354" t="s">
        <v>103</v>
      </c>
      <c r="G63" s="355">
        <v>1</v>
      </c>
      <c r="H63" s="159" t="s">
        <v>69</v>
      </c>
      <c r="I63" s="129" t="s">
        <v>69</v>
      </c>
      <c r="J63" s="130" t="s">
        <v>70</v>
      </c>
      <c r="K63" s="131" t="s">
        <v>41</v>
      </c>
      <c r="L63" s="105">
        <v>17697</v>
      </c>
      <c r="M63" s="160">
        <v>1</v>
      </c>
      <c r="N63" s="161">
        <v>5.41</v>
      </c>
      <c r="O63" s="108">
        <f t="shared" si="1"/>
        <v>95740.77</v>
      </c>
      <c r="P63" s="162"/>
      <c r="Q63" s="163"/>
      <c r="R63" s="148"/>
      <c r="S63" s="149">
        <v>0.1</v>
      </c>
      <c r="T63" s="360">
        <f>((O63*M63)+V63)*S63</f>
        <v>14361.1155</v>
      </c>
      <c r="U63" s="111">
        <v>0.5</v>
      </c>
      <c r="V63" s="112">
        <f>(N63*L63*M63)*50%</f>
        <v>47870.385</v>
      </c>
      <c r="W63" s="113">
        <f t="shared" si="2"/>
        <v>157972.27</v>
      </c>
      <c r="Z63" s="404"/>
    </row>
    <row r="64" spans="1:23" ht="36" thickBot="1">
      <c r="A64" s="435" t="s">
        <v>146</v>
      </c>
      <c r="B64" s="436"/>
      <c r="C64" s="436"/>
      <c r="D64" s="436"/>
      <c r="E64" s="121"/>
      <c r="F64" s="122"/>
      <c r="G64" s="122">
        <f>SUM(G10:G63)</f>
        <v>51</v>
      </c>
      <c r="H64" s="164"/>
      <c r="I64" s="124"/>
      <c r="J64" s="124"/>
      <c r="K64" s="124"/>
      <c r="L64" s="125"/>
      <c r="M64" s="126">
        <f>SUM(M10:M63)</f>
        <v>60.625</v>
      </c>
      <c r="N64" s="165"/>
      <c r="O64" s="166">
        <f>SUM(O10:O63)</f>
        <v>3666464.4600000014</v>
      </c>
      <c r="P64" s="124"/>
      <c r="Q64" s="124"/>
      <c r="R64" s="167"/>
      <c r="S64" s="124"/>
      <c r="T64" s="168">
        <f>SUM(T10:T63)</f>
        <v>557070.9652499999</v>
      </c>
      <c r="U64" s="124"/>
      <c r="V64" s="123">
        <f>SUM(V10:V63)</f>
        <v>1574107.6075000004</v>
      </c>
      <c r="W64" s="169">
        <f>SUM(W10:W63)</f>
        <v>6233099.829999995</v>
      </c>
    </row>
    <row r="65" spans="1:23" ht="45.75">
      <c r="A65" s="101">
        <v>58</v>
      </c>
      <c r="B65" s="170" t="s">
        <v>177</v>
      </c>
      <c r="C65" s="127" t="s">
        <v>51</v>
      </c>
      <c r="D65" s="102" t="str">
        <f>'[1]РАСЧЁТЫ по действующей системе'!D93</f>
        <v>среднее</v>
      </c>
      <c r="E65" s="102">
        <v>10.03</v>
      </c>
      <c r="F65" s="101" t="s">
        <v>108</v>
      </c>
      <c r="G65" s="464">
        <v>1</v>
      </c>
      <c r="H65" s="102">
        <v>5</v>
      </c>
      <c r="I65" s="129" t="s">
        <v>64</v>
      </c>
      <c r="J65" s="130" t="s">
        <v>64</v>
      </c>
      <c r="K65" s="131" t="s">
        <v>72</v>
      </c>
      <c r="L65" s="132">
        <v>17697</v>
      </c>
      <c r="M65" s="171">
        <v>1</v>
      </c>
      <c r="N65" s="145">
        <v>3.54</v>
      </c>
      <c r="O65" s="146">
        <f aca="true" t="shared" si="6" ref="O65:O86">L65*N65</f>
        <v>62647.38</v>
      </c>
      <c r="P65" s="147"/>
      <c r="Q65" s="134"/>
      <c r="R65" s="148"/>
      <c r="S65" s="149">
        <v>0.1</v>
      </c>
      <c r="T65" s="150">
        <f aca="true" t="shared" si="7" ref="T65:T86">ROUND(O65*S65*M65,2)</f>
        <v>6264.74</v>
      </c>
      <c r="U65" s="151">
        <v>0.3</v>
      </c>
      <c r="V65" s="152">
        <f>L65*U65*M65</f>
        <v>5309.099999999999</v>
      </c>
      <c r="W65" s="113">
        <f aca="true" t="shared" si="8" ref="W65:W86">ROUND(O65*M65+Q65+T65+V65,2)</f>
        <v>74221.22</v>
      </c>
    </row>
    <row r="66" spans="1:23" ht="45.75">
      <c r="A66" s="101">
        <v>59</v>
      </c>
      <c r="B66" s="170" t="s">
        <v>177</v>
      </c>
      <c r="C66" s="127" t="s">
        <v>52</v>
      </c>
      <c r="D66" s="102" t="str">
        <f>'[1]РАСЧЁТЫ по действующей системе'!D94</f>
        <v>среднее</v>
      </c>
      <c r="E66" s="102">
        <v>10.03</v>
      </c>
      <c r="F66" s="101" t="e">
        <f>'[1]РАСЧЁТЫ по действующей системе'!F94</f>
        <v>#REF!</v>
      </c>
      <c r="G66" s="460"/>
      <c r="H66" s="102">
        <v>5</v>
      </c>
      <c r="I66" s="172" t="s">
        <v>76</v>
      </c>
      <c r="J66" s="172" t="s">
        <v>76</v>
      </c>
      <c r="K66" s="130">
        <v>5</v>
      </c>
      <c r="L66" s="132">
        <v>17697</v>
      </c>
      <c r="M66" s="106">
        <v>0.5</v>
      </c>
      <c r="N66" s="145">
        <v>2.92</v>
      </c>
      <c r="O66" s="146">
        <f t="shared" si="6"/>
        <v>51675.24</v>
      </c>
      <c r="P66" s="147"/>
      <c r="Q66" s="134"/>
      <c r="R66" s="148"/>
      <c r="S66" s="149">
        <v>0.1</v>
      </c>
      <c r="T66" s="150">
        <f t="shared" si="7"/>
        <v>2583.76</v>
      </c>
      <c r="U66" s="111">
        <v>0.3</v>
      </c>
      <c r="V66" s="152">
        <f>L66*U66*M66</f>
        <v>2654.5499999999997</v>
      </c>
      <c r="W66" s="113">
        <f t="shared" si="8"/>
        <v>31075.93</v>
      </c>
    </row>
    <row r="67" spans="1:23" ht="45.75">
      <c r="A67" s="101">
        <v>60</v>
      </c>
      <c r="B67" s="170" t="s">
        <v>227</v>
      </c>
      <c r="C67" s="127" t="s">
        <v>52</v>
      </c>
      <c r="D67" s="102" t="str">
        <f>'[1]РАСЧЁТЫ по действующей системе'!D95</f>
        <v>среднее</v>
      </c>
      <c r="E67" s="102">
        <v>6</v>
      </c>
      <c r="F67" s="101" t="e">
        <f>'[1]РАСЧЁТЫ по действующей системе'!F95</f>
        <v>#REF!</v>
      </c>
      <c r="G67" s="262">
        <v>1</v>
      </c>
      <c r="H67" s="102">
        <v>5</v>
      </c>
      <c r="I67" s="172" t="s">
        <v>76</v>
      </c>
      <c r="J67" s="172" t="s">
        <v>76</v>
      </c>
      <c r="K67" s="130">
        <v>5</v>
      </c>
      <c r="L67" s="132">
        <v>17697</v>
      </c>
      <c r="M67" s="106">
        <v>1.5</v>
      </c>
      <c r="N67" s="145">
        <v>2.92</v>
      </c>
      <c r="O67" s="146">
        <f t="shared" si="6"/>
        <v>51675.24</v>
      </c>
      <c r="P67" s="147"/>
      <c r="Q67" s="134"/>
      <c r="R67" s="148"/>
      <c r="S67" s="149">
        <v>0.1</v>
      </c>
      <c r="T67" s="150">
        <f t="shared" si="7"/>
        <v>7751.29</v>
      </c>
      <c r="U67" s="111">
        <v>0.3</v>
      </c>
      <c r="V67" s="152">
        <f>L67*U67*M67</f>
        <v>7963.65</v>
      </c>
      <c r="W67" s="113">
        <f t="shared" si="8"/>
        <v>93227.8</v>
      </c>
    </row>
    <row r="68" spans="1:23" ht="45.75">
      <c r="A68" s="101">
        <v>61</v>
      </c>
      <c r="B68" s="170" t="s">
        <v>148</v>
      </c>
      <c r="C68" s="127" t="s">
        <v>53</v>
      </c>
      <c r="D68" s="102" t="str">
        <f>'[1]РАСЧЁТЫ по действующей системе'!D96</f>
        <v>среднее</v>
      </c>
      <c r="E68" s="102">
        <v>10.02</v>
      </c>
      <c r="F68" s="101" t="e">
        <f>'[1]РАСЧЁТЫ по действующей системе'!F96</f>
        <v>#REF!</v>
      </c>
      <c r="G68" s="101">
        <v>1</v>
      </c>
      <c r="H68" s="102"/>
      <c r="I68" s="172" t="s">
        <v>76</v>
      </c>
      <c r="J68" s="172" t="s">
        <v>76</v>
      </c>
      <c r="K68" s="130">
        <v>2</v>
      </c>
      <c r="L68" s="132">
        <v>17697</v>
      </c>
      <c r="M68" s="106">
        <v>1.5</v>
      </c>
      <c r="N68" s="145">
        <v>2.81</v>
      </c>
      <c r="O68" s="146">
        <f t="shared" si="6"/>
        <v>49728.57</v>
      </c>
      <c r="P68" s="147"/>
      <c r="Q68" s="134"/>
      <c r="R68" s="148"/>
      <c r="S68" s="149">
        <v>0.1</v>
      </c>
      <c r="T68" s="150">
        <f t="shared" si="7"/>
        <v>7459.29</v>
      </c>
      <c r="U68" s="111"/>
      <c r="V68" s="152"/>
      <c r="W68" s="113">
        <f t="shared" si="8"/>
        <v>82052.15</v>
      </c>
    </row>
    <row r="69" spans="1:23" ht="45.75">
      <c r="A69" s="101">
        <v>61</v>
      </c>
      <c r="B69" s="170" t="s">
        <v>134</v>
      </c>
      <c r="C69" s="127" t="s">
        <v>53</v>
      </c>
      <c r="D69" s="102" t="str">
        <f>'[1]РАСЧЁТЫ по действующей системе'!D97</f>
        <v>среднее</v>
      </c>
      <c r="E69" s="102">
        <v>3</v>
      </c>
      <c r="F69" s="101" t="e">
        <f>'[1]РАСЧЁТЫ по действующей системе'!F97</f>
        <v>#REF!</v>
      </c>
      <c r="G69" s="101"/>
      <c r="H69" s="102"/>
      <c r="I69" s="172" t="s">
        <v>76</v>
      </c>
      <c r="J69" s="172" t="s">
        <v>76</v>
      </c>
      <c r="K69" s="130">
        <v>2</v>
      </c>
      <c r="L69" s="132">
        <v>17697</v>
      </c>
      <c r="M69" s="106">
        <v>0.5</v>
      </c>
      <c r="N69" s="145">
        <v>2.81</v>
      </c>
      <c r="O69" s="146">
        <f>L69*N69</f>
        <v>49728.57</v>
      </c>
      <c r="P69" s="147"/>
      <c r="Q69" s="134"/>
      <c r="R69" s="148"/>
      <c r="S69" s="149">
        <v>0.1</v>
      </c>
      <c r="T69" s="150">
        <f t="shared" si="7"/>
        <v>2486.43</v>
      </c>
      <c r="U69" s="111"/>
      <c r="V69" s="152"/>
      <c r="W69" s="113">
        <f>ROUND(O69*M69+Q69+T69+V69,2)</f>
        <v>27350.72</v>
      </c>
    </row>
    <row r="70" spans="1:23" ht="66">
      <c r="A70" s="101">
        <v>62</v>
      </c>
      <c r="B70" s="170" t="s">
        <v>178</v>
      </c>
      <c r="C70" s="127" t="s">
        <v>20</v>
      </c>
      <c r="D70" s="102" t="str">
        <f>'[1]РАСЧЁТЫ по действующей системе'!D109</f>
        <v>среднее</v>
      </c>
      <c r="E70" s="128">
        <v>2.01</v>
      </c>
      <c r="F70" s="101" t="e">
        <f>'[1]РАСЧЁТЫ по действующей системе'!F109</f>
        <v>#REF!</v>
      </c>
      <c r="G70" s="101">
        <v>1</v>
      </c>
      <c r="H70" s="102"/>
      <c r="I70" s="172" t="s">
        <v>76</v>
      </c>
      <c r="J70" s="172" t="s">
        <v>76</v>
      </c>
      <c r="K70" s="130">
        <v>2</v>
      </c>
      <c r="L70" s="132">
        <v>17697</v>
      </c>
      <c r="M70" s="106">
        <v>1.5</v>
      </c>
      <c r="N70" s="257">
        <v>3.01</v>
      </c>
      <c r="O70" s="146">
        <f t="shared" si="6"/>
        <v>53267.969999999994</v>
      </c>
      <c r="P70" s="147"/>
      <c r="Q70" s="134"/>
      <c r="R70" s="148"/>
      <c r="S70" s="149">
        <v>0.1</v>
      </c>
      <c r="T70" s="150">
        <f t="shared" si="7"/>
        <v>7990.2</v>
      </c>
      <c r="U70" s="111">
        <v>0.3</v>
      </c>
      <c r="V70" s="152">
        <f>L70*U70*M70</f>
        <v>7963.65</v>
      </c>
      <c r="W70" s="113">
        <f t="shared" si="8"/>
        <v>95855.81</v>
      </c>
    </row>
    <row r="71" spans="1:26" ht="66">
      <c r="A71" s="355">
        <v>63</v>
      </c>
      <c r="B71" s="170" t="s">
        <v>147</v>
      </c>
      <c r="C71" s="115" t="s">
        <v>20</v>
      </c>
      <c r="D71" s="102" t="str">
        <f>'[1]РАСЧЁТЫ по действующей системе'!D97</f>
        <v>среднее</v>
      </c>
      <c r="E71" s="102">
        <v>2.01</v>
      </c>
      <c r="F71" s="101" t="e">
        <f>'[1]РАСЧЁТЫ по действующей системе'!F97</f>
        <v>#REF!</v>
      </c>
      <c r="G71" s="101"/>
      <c r="H71" s="102"/>
      <c r="I71" s="172" t="s">
        <v>76</v>
      </c>
      <c r="J71" s="172" t="s">
        <v>76</v>
      </c>
      <c r="K71" s="130">
        <v>2</v>
      </c>
      <c r="L71" s="132">
        <v>17697</v>
      </c>
      <c r="M71" s="106">
        <v>0.5</v>
      </c>
      <c r="N71" s="258">
        <v>3.01</v>
      </c>
      <c r="O71" s="146">
        <f>L71*N71</f>
        <v>53267.969999999994</v>
      </c>
      <c r="P71" s="147"/>
      <c r="Q71" s="134"/>
      <c r="R71" s="148"/>
      <c r="S71" s="149">
        <v>0.1</v>
      </c>
      <c r="T71" s="150">
        <f t="shared" si="7"/>
        <v>2663.4</v>
      </c>
      <c r="U71" s="111">
        <v>0.3</v>
      </c>
      <c r="V71" s="152">
        <f>L71*U71*M71</f>
        <v>2654.5499999999997</v>
      </c>
      <c r="W71" s="113">
        <f>ROUND(O71*M71+Q71+T71+V71,2)</f>
        <v>31951.94</v>
      </c>
      <c r="Z71" s="407"/>
    </row>
    <row r="72" spans="1:23" ht="45.75">
      <c r="A72" s="355">
        <v>64</v>
      </c>
      <c r="B72" s="170" t="s">
        <v>228</v>
      </c>
      <c r="C72" s="127" t="s">
        <v>55</v>
      </c>
      <c r="D72" s="102" t="str">
        <f>'[1]РАСЧЁТЫ по действующей системе'!D98</f>
        <v>среднее</v>
      </c>
      <c r="E72" s="102">
        <v>0.09</v>
      </c>
      <c r="F72" s="101" t="e">
        <f>'[1]РАСЧЁТЫ по действующей системе'!F98</f>
        <v>#REF!</v>
      </c>
      <c r="G72" s="101">
        <v>1</v>
      </c>
      <c r="H72" s="102"/>
      <c r="I72" s="172" t="s">
        <v>76</v>
      </c>
      <c r="J72" s="172" t="s">
        <v>76</v>
      </c>
      <c r="K72" s="130">
        <v>2</v>
      </c>
      <c r="L72" s="132">
        <v>17697</v>
      </c>
      <c r="M72" s="106">
        <v>1</v>
      </c>
      <c r="N72" s="145">
        <v>2.81</v>
      </c>
      <c r="O72" s="146">
        <f t="shared" si="6"/>
        <v>49728.57</v>
      </c>
      <c r="P72" s="147"/>
      <c r="Q72" s="134"/>
      <c r="R72" s="148"/>
      <c r="S72" s="149">
        <v>0.1</v>
      </c>
      <c r="T72" s="150">
        <f t="shared" si="7"/>
        <v>4972.86</v>
      </c>
      <c r="U72" s="111"/>
      <c r="V72" s="152"/>
      <c r="W72" s="113">
        <f>ROUND(O72*M72+Q72+T72+V72,2)</f>
        <v>54701.43</v>
      </c>
    </row>
    <row r="73" spans="1:23" ht="45.75">
      <c r="A73" s="355">
        <v>65</v>
      </c>
      <c r="B73" s="170" t="s">
        <v>190</v>
      </c>
      <c r="C73" s="127" t="s">
        <v>54</v>
      </c>
      <c r="D73" s="102" t="str">
        <f>'[1]РАСЧЁТЫ по действующей системе'!D97</f>
        <v>среднее</v>
      </c>
      <c r="E73" s="102">
        <v>20.08</v>
      </c>
      <c r="F73" s="382" t="e">
        <f>'[1]РАСЧЁТЫ по действующей системе'!F97</f>
        <v>#REF!</v>
      </c>
      <c r="G73" s="101">
        <v>1</v>
      </c>
      <c r="H73" s="102">
        <v>3</v>
      </c>
      <c r="I73" s="172" t="s">
        <v>76</v>
      </c>
      <c r="J73" s="172" t="s">
        <v>76</v>
      </c>
      <c r="K73" s="130">
        <v>4</v>
      </c>
      <c r="L73" s="132">
        <v>17697</v>
      </c>
      <c r="M73" s="106">
        <v>1</v>
      </c>
      <c r="N73" s="145">
        <v>2.89</v>
      </c>
      <c r="O73" s="146">
        <f t="shared" si="6"/>
        <v>51144.33</v>
      </c>
      <c r="P73" s="147"/>
      <c r="Q73" s="134"/>
      <c r="R73" s="148"/>
      <c r="S73" s="149">
        <v>0.1</v>
      </c>
      <c r="T73" s="150">
        <f t="shared" si="7"/>
        <v>5114.43</v>
      </c>
      <c r="U73" s="111"/>
      <c r="V73" s="152"/>
      <c r="W73" s="113">
        <f t="shared" si="8"/>
        <v>56258.76</v>
      </c>
    </row>
    <row r="74" spans="1:23" ht="45.75">
      <c r="A74" s="355">
        <v>66</v>
      </c>
      <c r="B74" s="170" t="s">
        <v>149</v>
      </c>
      <c r="C74" s="115" t="s">
        <v>56</v>
      </c>
      <c r="D74" s="102" t="str">
        <f>'[1]РАСЧЁТЫ по действующей системе'!D93</f>
        <v>среднее</v>
      </c>
      <c r="E74" s="102">
        <v>10.07</v>
      </c>
      <c r="F74" s="382" t="e">
        <f>'[1]РАСЧЁТЫ по действующей системе'!F93</f>
        <v>#REF!</v>
      </c>
      <c r="G74" s="101"/>
      <c r="H74" s="102"/>
      <c r="I74" s="172" t="s">
        <v>76</v>
      </c>
      <c r="J74" s="172" t="s">
        <v>76</v>
      </c>
      <c r="K74" s="130">
        <v>2</v>
      </c>
      <c r="L74" s="132">
        <v>17697</v>
      </c>
      <c r="M74" s="106">
        <v>0.5</v>
      </c>
      <c r="N74" s="258">
        <v>3.04</v>
      </c>
      <c r="O74" s="146">
        <f>L74*N74</f>
        <v>53798.88</v>
      </c>
      <c r="P74" s="147"/>
      <c r="Q74" s="134"/>
      <c r="R74" s="148"/>
      <c r="S74" s="149">
        <v>0.1</v>
      </c>
      <c r="T74" s="150">
        <f t="shared" si="7"/>
        <v>2689.94</v>
      </c>
      <c r="U74" s="111"/>
      <c r="V74" s="152"/>
      <c r="W74" s="113">
        <f>ROUND(O74*M74+Q74+T74+V74,2)</f>
        <v>29589.38</v>
      </c>
    </row>
    <row r="75" spans="1:23" ht="66">
      <c r="A75" s="355">
        <v>67</v>
      </c>
      <c r="B75" s="170" t="s">
        <v>228</v>
      </c>
      <c r="C75" s="127" t="s">
        <v>23</v>
      </c>
      <c r="D75" s="102" t="s">
        <v>109</v>
      </c>
      <c r="E75" s="102">
        <v>1.06</v>
      </c>
      <c r="F75" s="382" t="e">
        <f>'[1]РАСЧЁТЫ по действующей системе'!F105</f>
        <v>#REF!</v>
      </c>
      <c r="G75" s="101"/>
      <c r="H75" s="102"/>
      <c r="I75" s="172" t="s">
        <v>76</v>
      </c>
      <c r="J75" s="172" t="s">
        <v>76</v>
      </c>
      <c r="K75" s="130">
        <v>2</v>
      </c>
      <c r="L75" s="132">
        <v>17697</v>
      </c>
      <c r="M75" s="106">
        <v>0.5</v>
      </c>
      <c r="N75" s="145">
        <v>2.81</v>
      </c>
      <c r="O75" s="146">
        <f>L75*N75</f>
        <v>49728.57</v>
      </c>
      <c r="P75" s="147"/>
      <c r="Q75" s="134"/>
      <c r="R75" s="148"/>
      <c r="S75" s="149">
        <v>0.1</v>
      </c>
      <c r="T75" s="150">
        <f t="shared" si="7"/>
        <v>2486.43</v>
      </c>
      <c r="U75" s="111">
        <v>0.3</v>
      </c>
      <c r="V75" s="152">
        <f>L75*U75*M75</f>
        <v>2654.5499999999997</v>
      </c>
      <c r="W75" s="113">
        <f>ROUND(O75*M75+Q75+T75+V75,2)</f>
        <v>30005.27</v>
      </c>
    </row>
    <row r="76" spans="1:23" ht="66">
      <c r="A76" s="355">
        <v>68</v>
      </c>
      <c r="B76" s="170" t="s">
        <v>190</v>
      </c>
      <c r="C76" s="115" t="s">
        <v>23</v>
      </c>
      <c r="D76" s="102" t="str">
        <f>'[1]РАСЧЁТЫ по действующей системе'!D104</f>
        <v>среднее</v>
      </c>
      <c r="E76" s="102">
        <v>10.08</v>
      </c>
      <c r="F76" s="382" t="e">
        <f>'[1]РАСЧЁТЫ по действующей системе'!F104</f>
        <v>#REF!</v>
      </c>
      <c r="G76" s="101"/>
      <c r="H76" s="102"/>
      <c r="I76" s="172" t="s">
        <v>76</v>
      </c>
      <c r="J76" s="172" t="s">
        <v>76</v>
      </c>
      <c r="K76" s="130">
        <v>2</v>
      </c>
      <c r="L76" s="132">
        <v>17697</v>
      </c>
      <c r="M76" s="106">
        <v>0.5</v>
      </c>
      <c r="N76" s="145">
        <v>2.81</v>
      </c>
      <c r="O76" s="146">
        <f t="shared" si="6"/>
        <v>49728.57</v>
      </c>
      <c r="P76" s="147"/>
      <c r="Q76" s="134"/>
      <c r="R76" s="148"/>
      <c r="S76" s="149">
        <v>0.1</v>
      </c>
      <c r="T76" s="150">
        <f t="shared" si="7"/>
        <v>2486.43</v>
      </c>
      <c r="U76" s="111">
        <v>0.3</v>
      </c>
      <c r="V76" s="152">
        <f>L76*U76*M76</f>
        <v>2654.5499999999997</v>
      </c>
      <c r="W76" s="113">
        <f t="shared" si="8"/>
        <v>30005.27</v>
      </c>
    </row>
    <row r="77" spans="1:23" ht="66">
      <c r="A77" s="355">
        <v>69</v>
      </c>
      <c r="B77" s="170" t="s">
        <v>147</v>
      </c>
      <c r="C77" s="115" t="s">
        <v>23</v>
      </c>
      <c r="D77" s="102" t="str">
        <f>'[1]РАСЧЁТЫ по действующей системе'!D102</f>
        <v>среднее</v>
      </c>
      <c r="E77" s="102">
        <v>10.08</v>
      </c>
      <c r="F77" s="382" t="e">
        <f>'[1]РАСЧЁТЫ по действующей системе'!F102</f>
        <v>#REF!</v>
      </c>
      <c r="G77" s="101"/>
      <c r="H77" s="102"/>
      <c r="I77" s="172" t="s">
        <v>76</v>
      </c>
      <c r="J77" s="172" t="s">
        <v>76</v>
      </c>
      <c r="K77" s="130">
        <v>2</v>
      </c>
      <c r="L77" s="132">
        <v>17697</v>
      </c>
      <c r="M77" s="106">
        <v>0.5</v>
      </c>
      <c r="N77" s="145">
        <v>2.81</v>
      </c>
      <c r="O77" s="146">
        <f t="shared" si="6"/>
        <v>49728.57</v>
      </c>
      <c r="P77" s="147"/>
      <c r="Q77" s="134"/>
      <c r="R77" s="148"/>
      <c r="S77" s="149">
        <v>0.1</v>
      </c>
      <c r="T77" s="150">
        <f t="shared" si="7"/>
        <v>2486.43</v>
      </c>
      <c r="U77" s="111">
        <v>0.3</v>
      </c>
      <c r="V77" s="152">
        <f>L77*U77*M77</f>
        <v>2654.5499999999997</v>
      </c>
      <c r="W77" s="113">
        <f t="shared" si="8"/>
        <v>30005.27</v>
      </c>
    </row>
    <row r="78" spans="1:23" ht="66">
      <c r="A78" s="355">
        <v>70</v>
      </c>
      <c r="B78" s="174" t="s">
        <v>179</v>
      </c>
      <c r="C78" s="115" t="s">
        <v>23</v>
      </c>
      <c r="D78" s="102" t="str">
        <f>'[1]РАСЧЁТЫ по действующей системе'!D95</f>
        <v>среднее</v>
      </c>
      <c r="E78" s="102">
        <v>5.08</v>
      </c>
      <c r="F78" s="382" t="e">
        <f>'[1]РАСЧЁТЫ по действующей системе'!F95</f>
        <v>#REF!</v>
      </c>
      <c r="G78" s="101">
        <v>1</v>
      </c>
      <c r="H78" s="102"/>
      <c r="I78" s="172" t="s">
        <v>76</v>
      </c>
      <c r="J78" s="172" t="s">
        <v>76</v>
      </c>
      <c r="K78" s="130">
        <v>2</v>
      </c>
      <c r="L78" s="132">
        <v>17697</v>
      </c>
      <c r="M78" s="106">
        <v>1.5</v>
      </c>
      <c r="N78" s="145">
        <v>2.81</v>
      </c>
      <c r="O78" s="146">
        <f>L78*N78</f>
        <v>49728.57</v>
      </c>
      <c r="P78" s="147"/>
      <c r="Q78" s="134"/>
      <c r="R78" s="148"/>
      <c r="S78" s="149">
        <v>0.1</v>
      </c>
      <c r="T78" s="150">
        <f t="shared" si="7"/>
        <v>7459.29</v>
      </c>
      <c r="U78" s="111">
        <v>0.3</v>
      </c>
      <c r="V78" s="152">
        <f>L78*U78*M78</f>
        <v>7963.65</v>
      </c>
      <c r="W78" s="113">
        <f>ROUND(O78*M78+Q78+T78+V78,2)</f>
        <v>90015.8</v>
      </c>
    </row>
    <row r="79" spans="1:23" ht="60" customHeight="1">
      <c r="A79" s="355">
        <v>71</v>
      </c>
      <c r="B79" s="173" t="s">
        <v>152</v>
      </c>
      <c r="C79" s="115" t="s">
        <v>57</v>
      </c>
      <c r="D79" s="102" t="s">
        <v>109</v>
      </c>
      <c r="E79" s="102">
        <v>3.08</v>
      </c>
      <c r="F79" s="382" t="e">
        <f>'[1]РАСЧЁТЫ по действующей системе'!F105</f>
        <v>#REF!</v>
      </c>
      <c r="G79" s="101">
        <v>1</v>
      </c>
      <c r="H79" s="102"/>
      <c r="I79" s="172" t="s">
        <v>76</v>
      </c>
      <c r="J79" s="172" t="s">
        <v>76</v>
      </c>
      <c r="K79" s="130">
        <v>2</v>
      </c>
      <c r="L79" s="132">
        <v>17697</v>
      </c>
      <c r="M79" s="106">
        <v>1.5</v>
      </c>
      <c r="N79" s="145">
        <v>2.81</v>
      </c>
      <c r="O79" s="146">
        <f>L79*N79</f>
        <v>49728.57</v>
      </c>
      <c r="P79" s="147"/>
      <c r="Q79" s="134"/>
      <c r="R79" s="148"/>
      <c r="S79" s="149">
        <v>0.1</v>
      </c>
      <c r="T79" s="150">
        <f t="shared" si="7"/>
        <v>7459.29</v>
      </c>
      <c r="U79" s="111"/>
      <c r="V79" s="112"/>
      <c r="W79" s="113">
        <f>ROUND(O79*M79+Q79+T79+V79,2)</f>
        <v>82052.15</v>
      </c>
    </row>
    <row r="80" spans="1:23" ht="63" customHeight="1">
      <c r="A80" s="355">
        <v>72</v>
      </c>
      <c r="B80" s="114" t="s">
        <v>147</v>
      </c>
      <c r="C80" s="115" t="s">
        <v>57</v>
      </c>
      <c r="D80" s="102" t="str">
        <f>'[1]РАСЧЁТЫ по действующей системе'!D113</f>
        <v>среднее</v>
      </c>
      <c r="E80" s="102">
        <v>2.06</v>
      </c>
      <c r="F80" s="382" t="e">
        <f>'[1]РАСЧЁТЫ по действующей системе'!F113</f>
        <v>#REF!</v>
      </c>
      <c r="G80" s="101">
        <v>1</v>
      </c>
      <c r="H80" s="102"/>
      <c r="I80" s="172" t="s">
        <v>76</v>
      </c>
      <c r="J80" s="172" t="s">
        <v>76</v>
      </c>
      <c r="K80" s="130">
        <v>2</v>
      </c>
      <c r="L80" s="132">
        <v>17697</v>
      </c>
      <c r="M80" s="106">
        <v>0.5</v>
      </c>
      <c r="N80" s="145">
        <v>2.81</v>
      </c>
      <c r="O80" s="146">
        <f t="shared" si="6"/>
        <v>49728.57</v>
      </c>
      <c r="P80" s="147"/>
      <c r="Q80" s="134"/>
      <c r="R80" s="148"/>
      <c r="S80" s="149">
        <v>0.1</v>
      </c>
      <c r="T80" s="150">
        <f t="shared" si="7"/>
        <v>2486.43</v>
      </c>
      <c r="U80" s="111"/>
      <c r="V80" s="112"/>
      <c r="W80" s="113">
        <f t="shared" si="8"/>
        <v>27350.72</v>
      </c>
    </row>
    <row r="81" spans="1:23" ht="45.75">
      <c r="A81" s="355">
        <v>73</v>
      </c>
      <c r="B81" s="174" t="s">
        <v>150</v>
      </c>
      <c r="C81" s="115" t="s">
        <v>58</v>
      </c>
      <c r="D81" s="102" t="str">
        <f>'[1]РАСЧЁТЫ по действующей системе'!D113</f>
        <v>среднее</v>
      </c>
      <c r="E81" s="102">
        <v>1.08</v>
      </c>
      <c r="F81" s="382" t="e">
        <f>'[1]РАСЧЁТЫ по действующей системе'!F113</f>
        <v>#REF!</v>
      </c>
      <c r="G81" s="101">
        <v>1</v>
      </c>
      <c r="H81" s="102"/>
      <c r="I81" s="172" t="s">
        <v>76</v>
      </c>
      <c r="J81" s="172" t="s">
        <v>76</v>
      </c>
      <c r="K81" s="130">
        <v>4</v>
      </c>
      <c r="L81" s="132">
        <v>17697</v>
      </c>
      <c r="M81" s="106">
        <v>1</v>
      </c>
      <c r="N81" s="145">
        <v>2.89</v>
      </c>
      <c r="O81" s="146">
        <f t="shared" si="6"/>
        <v>51144.33</v>
      </c>
      <c r="P81" s="147"/>
      <c r="Q81" s="134"/>
      <c r="R81" s="148"/>
      <c r="S81" s="149">
        <v>0.1</v>
      </c>
      <c r="T81" s="150">
        <f t="shared" si="7"/>
        <v>5114.43</v>
      </c>
      <c r="U81" s="111"/>
      <c r="V81" s="112"/>
      <c r="W81" s="113">
        <f t="shared" si="8"/>
        <v>56258.76</v>
      </c>
    </row>
    <row r="82" spans="1:23" ht="45.75">
      <c r="A82" s="355">
        <v>74</v>
      </c>
      <c r="B82" s="170" t="s">
        <v>151</v>
      </c>
      <c r="C82" s="115" t="s">
        <v>24</v>
      </c>
      <c r="D82" s="102" t="s">
        <v>101</v>
      </c>
      <c r="E82" s="102">
        <v>7.08</v>
      </c>
      <c r="F82" s="382" t="e">
        <f>'[1]РАСЧЁТЫ по действующей системе'!F115</f>
        <v>#REF!</v>
      </c>
      <c r="G82" s="101">
        <v>1</v>
      </c>
      <c r="H82" s="102"/>
      <c r="I82" s="172" t="s">
        <v>76</v>
      </c>
      <c r="J82" s="172" t="s">
        <v>76</v>
      </c>
      <c r="K82" s="130">
        <v>4</v>
      </c>
      <c r="L82" s="132">
        <v>17697</v>
      </c>
      <c r="M82" s="106">
        <v>1</v>
      </c>
      <c r="N82" s="145">
        <v>2.89</v>
      </c>
      <c r="O82" s="146">
        <f t="shared" si="6"/>
        <v>51144.33</v>
      </c>
      <c r="P82" s="147"/>
      <c r="Q82" s="134"/>
      <c r="R82" s="148"/>
      <c r="S82" s="149">
        <v>0.1</v>
      </c>
      <c r="T82" s="150">
        <f t="shared" si="7"/>
        <v>5114.43</v>
      </c>
      <c r="U82" s="111"/>
      <c r="V82" s="112"/>
      <c r="W82" s="113">
        <f t="shared" si="8"/>
        <v>56258.76</v>
      </c>
    </row>
    <row r="83" spans="1:26" ht="45.75">
      <c r="A83" s="355">
        <v>75</v>
      </c>
      <c r="B83" s="170" t="s">
        <v>191</v>
      </c>
      <c r="C83" s="175" t="s">
        <v>33</v>
      </c>
      <c r="D83" s="102" t="str">
        <f>'[1]РАСЧЁТЫ по действующей системе'!D116</f>
        <v>среднее</v>
      </c>
      <c r="E83" s="102">
        <v>3.07</v>
      </c>
      <c r="F83" s="382" t="e">
        <f>'[1]РАСЧЁТЫ по действующей системе'!F116</f>
        <v>#REF!</v>
      </c>
      <c r="G83" s="101">
        <v>1</v>
      </c>
      <c r="H83" s="102"/>
      <c r="I83" s="172" t="s">
        <v>76</v>
      </c>
      <c r="J83" s="172" t="s">
        <v>76</v>
      </c>
      <c r="K83" s="130">
        <v>1</v>
      </c>
      <c r="L83" s="132">
        <v>17697</v>
      </c>
      <c r="M83" s="106">
        <v>1</v>
      </c>
      <c r="N83" s="145">
        <v>2.77</v>
      </c>
      <c r="O83" s="146">
        <f t="shared" si="6"/>
        <v>49020.69</v>
      </c>
      <c r="P83" s="147"/>
      <c r="Q83" s="134"/>
      <c r="R83" s="148"/>
      <c r="S83" s="149">
        <v>0.1</v>
      </c>
      <c r="T83" s="150">
        <f t="shared" si="7"/>
        <v>4902.07</v>
      </c>
      <c r="U83" s="111"/>
      <c r="V83" s="112">
        <v>12227.63</v>
      </c>
      <c r="W83" s="113">
        <f t="shared" si="8"/>
        <v>66150.39</v>
      </c>
      <c r="Z83" s="408"/>
    </row>
    <row r="84" spans="1:26" ht="45.75">
      <c r="A84" s="355">
        <v>76</v>
      </c>
      <c r="B84" s="170" t="s">
        <v>188</v>
      </c>
      <c r="C84" s="175" t="s">
        <v>33</v>
      </c>
      <c r="D84" s="102" t="str">
        <f>'[1]РАСЧЁТЫ по действующей системе'!D117</f>
        <v>среднее</v>
      </c>
      <c r="E84" s="102">
        <v>10.08</v>
      </c>
      <c r="F84" s="382" t="e">
        <f>'[1]РАСЧЁТЫ по действующей системе'!F117</f>
        <v>#REF!</v>
      </c>
      <c r="G84" s="101">
        <v>1</v>
      </c>
      <c r="H84" s="102"/>
      <c r="I84" s="172" t="s">
        <v>76</v>
      </c>
      <c r="J84" s="172" t="s">
        <v>76</v>
      </c>
      <c r="K84" s="130">
        <v>1</v>
      </c>
      <c r="L84" s="132">
        <v>17697</v>
      </c>
      <c r="M84" s="106">
        <v>1</v>
      </c>
      <c r="N84" s="145">
        <v>2.77</v>
      </c>
      <c r="O84" s="146">
        <f t="shared" si="6"/>
        <v>49020.69</v>
      </c>
      <c r="P84" s="147"/>
      <c r="Q84" s="134"/>
      <c r="R84" s="148"/>
      <c r="S84" s="149">
        <v>0.1</v>
      </c>
      <c r="T84" s="150">
        <f t="shared" si="7"/>
        <v>4902.07</v>
      </c>
      <c r="U84" s="111"/>
      <c r="V84" s="112">
        <v>12227.63</v>
      </c>
      <c r="W84" s="113">
        <f t="shared" si="8"/>
        <v>66150.39</v>
      </c>
      <c r="Z84" s="408"/>
    </row>
    <row r="85" spans="1:26" ht="45.75">
      <c r="A85" s="355">
        <v>77</v>
      </c>
      <c r="B85" s="170" t="s">
        <v>189</v>
      </c>
      <c r="C85" s="175" t="s">
        <v>33</v>
      </c>
      <c r="D85" s="102" t="str">
        <f>'[1]РАСЧЁТЫ по действующей системе'!D118</f>
        <v>среднее</v>
      </c>
      <c r="E85" s="102">
        <v>5.08</v>
      </c>
      <c r="F85" s="382" t="e">
        <f>'[1]РАСЧЁТЫ по действующей системе'!F118</f>
        <v>#REF!</v>
      </c>
      <c r="G85" s="101">
        <v>1</v>
      </c>
      <c r="H85" s="102"/>
      <c r="I85" s="172" t="s">
        <v>76</v>
      </c>
      <c r="J85" s="172" t="s">
        <v>76</v>
      </c>
      <c r="K85" s="130">
        <v>1</v>
      </c>
      <c r="L85" s="132">
        <v>17697</v>
      </c>
      <c r="M85" s="106">
        <v>1</v>
      </c>
      <c r="N85" s="145">
        <v>2.77</v>
      </c>
      <c r="O85" s="146">
        <f t="shared" si="6"/>
        <v>49020.69</v>
      </c>
      <c r="P85" s="147"/>
      <c r="Q85" s="134"/>
      <c r="R85" s="148"/>
      <c r="S85" s="149">
        <v>0.1</v>
      </c>
      <c r="T85" s="150">
        <f t="shared" si="7"/>
        <v>4902.07</v>
      </c>
      <c r="U85" s="111"/>
      <c r="V85" s="112">
        <v>12227.63</v>
      </c>
      <c r="W85" s="113">
        <f t="shared" si="8"/>
        <v>66150.39</v>
      </c>
      <c r="Z85" s="408"/>
    </row>
    <row r="86" spans="1:23" ht="46.5" thickBot="1">
      <c r="A86" s="355">
        <v>78</v>
      </c>
      <c r="B86" s="170" t="s">
        <v>185</v>
      </c>
      <c r="C86" s="176" t="s">
        <v>25</v>
      </c>
      <c r="D86" s="102" t="str">
        <f>'[1]РАСЧЁТЫ по действующей системе'!D119</f>
        <v>среднее</v>
      </c>
      <c r="E86" s="102">
        <v>2.09</v>
      </c>
      <c r="F86" s="382" t="e">
        <f>'[1]РАСЧЁТЫ по действующей системе'!F119</f>
        <v>#REF!</v>
      </c>
      <c r="G86" s="101">
        <v>1</v>
      </c>
      <c r="H86" s="102"/>
      <c r="I86" s="172" t="s">
        <v>76</v>
      </c>
      <c r="J86" s="172" t="s">
        <v>76</v>
      </c>
      <c r="K86" s="130">
        <v>2</v>
      </c>
      <c r="L86" s="132">
        <v>17697</v>
      </c>
      <c r="M86" s="177">
        <v>1</v>
      </c>
      <c r="N86" s="145">
        <v>2.81</v>
      </c>
      <c r="O86" s="146">
        <f t="shared" si="6"/>
        <v>49728.57</v>
      </c>
      <c r="P86" s="147"/>
      <c r="Q86" s="134"/>
      <c r="R86" s="148"/>
      <c r="S86" s="149">
        <v>0.1</v>
      </c>
      <c r="T86" s="150">
        <f t="shared" si="7"/>
        <v>4972.86</v>
      </c>
      <c r="U86" s="178"/>
      <c r="V86" s="179"/>
      <c r="W86" s="113">
        <f t="shared" si="8"/>
        <v>54701.43</v>
      </c>
    </row>
    <row r="87" spans="1:26" ht="36" thickBot="1">
      <c r="A87" s="461" t="s">
        <v>26</v>
      </c>
      <c r="B87" s="462"/>
      <c r="C87" s="462"/>
      <c r="D87" s="463"/>
      <c r="E87" s="121"/>
      <c r="F87" s="122"/>
      <c r="G87" s="122">
        <f>SUM(G65:G86)</f>
        <v>15</v>
      </c>
      <c r="H87" s="180"/>
      <c r="I87" s="181"/>
      <c r="J87" s="181"/>
      <c r="K87" s="181"/>
      <c r="L87" s="181"/>
      <c r="M87" s="182">
        <f>SUM(M65:M86)</f>
        <v>20.5</v>
      </c>
      <c r="N87" s="183"/>
      <c r="O87" s="184">
        <f>SUM(O65:O86)</f>
        <v>1124113.4399999995</v>
      </c>
      <c r="P87" s="185"/>
      <c r="Q87" s="181"/>
      <c r="R87" s="186"/>
      <c r="S87" s="187"/>
      <c r="T87" s="188">
        <f>SUM(T65:T86)</f>
        <v>104748.57000000002</v>
      </c>
      <c r="U87" s="187"/>
      <c r="V87" s="189">
        <f>SUM(V65:V86)</f>
        <v>79155.69</v>
      </c>
      <c r="W87" s="190">
        <v>1213880.91</v>
      </c>
      <c r="Z87" s="407"/>
    </row>
    <row r="88" spans="1:23" ht="35.25" thickBot="1">
      <c r="A88" s="443" t="s">
        <v>153</v>
      </c>
      <c r="B88" s="444"/>
      <c r="C88" s="444"/>
      <c r="D88" s="445"/>
      <c r="E88" s="191"/>
      <c r="F88" s="192"/>
      <c r="G88" s="193">
        <f>G9+G64+G87</f>
        <v>69</v>
      </c>
      <c r="H88" s="194"/>
      <c r="I88" s="192"/>
      <c r="J88" s="192"/>
      <c r="K88" s="192"/>
      <c r="L88" s="192"/>
      <c r="M88" s="300">
        <f>M87+M64+M9</f>
        <v>84.625</v>
      </c>
      <c r="N88" s="300">
        <f>N87+N64+N9</f>
        <v>0</v>
      </c>
      <c r="O88" s="381">
        <f>O87+O64+O9</f>
        <v>5075853.54</v>
      </c>
      <c r="P88" s="381">
        <f aca="true" t="shared" si="9" ref="P88:W88">P87+P64+P9</f>
        <v>0</v>
      </c>
      <c r="Q88" s="381">
        <f t="shared" si="9"/>
        <v>0</v>
      </c>
      <c r="R88" s="381">
        <f t="shared" si="9"/>
        <v>0</v>
      </c>
      <c r="S88" s="381"/>
      <c r="T88" s="410">
        <f t="shared" si="9"/>
        <v>699850.38825</v>
      </c>
      <c r="U88" s="381"/>
      <c r="V88" s="381">
        <f t="shared" si="9"/>
        <v>1705557.9325000003</v>
      </c>
      <c r="W88" s="411">
        <f t="shared" si="9"/>
        <v>7865320.129999995</v>
      </c>
    </row>
    <row r="89" spans="1:26" s="398" customFormat="1" ht="45.75">
      <c r="A89" s="388"/>
      <c r="B89" s="389"/>
      <c r="C89" s="390"/>
      <c r="D89" s="390"/>
      <c r="E89" s="390"/>
      <c r="F89" s="388"/>
      <c r="G89" s="388"/>
      <c r="H89" s="390"/>
      <c r="I89" s="388"/>
      <c r="J89" s="388"/>
      <c r="K89" s="388"/>
      <c r="L89" s="388"/>
      <c r="M89" s="391">
        <f>M90-M88</f>
        <v>0</v>
      </c>
      <c r="N89" s="392"/>
      <c r="O89" s="393"/>
      <c r="P89" s="394"/>
      <c r="Q89" s="394"/>
      <c r="R89" s="395"/>
      <c r="S89" s="394"/>
      <c r="T89" s="396"/>
      <c r="U89" s="394"/>
      <c r="V89" s="397"/>
      <c r="W89" s="392">
        <f>W90-W88</f>
        <v>16493.87000000477</v>
      </c>
      <c r="Z89" s="409"/>
    </row>
    <row r="90" spans="1:26" s="398" customFormat="1" ht="45.75">
      <c r="A90" s="388"/>
      <c r="B90" s="389"/>
      <c r="C90" s="390"/>
      <c r="D90" s="390"/>
      <c r="E90" s="390"/>
      <c r="F90" s="388"/>
      <c r="G90" s="388"/>
      <c r="H90" s="390"/>
      <c r="I90" s="388"/>
      <c r="J90" s="388"/>
      <c r="K90" s="388"/>
      <c r="L90" s="388"/>
      <c r="M90" s="400">
        <v>84.625</v>
      </c>
      <c r="N90" s="392"/>
      <c r="O90" s="393"/>
      <c r="P90" s="394"/>
      <c r="Q90" s="394"/>
      <c r="R90" s="395"/>
      <c r="S90" s="394"/>
      <c r="T90" s="396"/>
      <c r="U90" s="394"/>
      <c r="V90" s="397"/>
      <c r="W90" s="392">
        <v>7881814</v>
      </c>
      <c r="Z90" s="409"/>
    </row>
    <row r="91" spans="1:22" ht="45.75">
      <c r="A91" s="199"/>
      <c r="B91" s="77" t="s">
        <v>77</v>
      </c>
      <c r="C91" s="453"/>
      <c r="D91" s="453"/>
      <c r="E91" s="200"/>
      <c r="F91" s="454" t="s">
        <v>80</v>
      </c>
      <c r="G91" s="454"/>
      <c r="H91" s="454"/>
      <c r="I91" s="454"/>
      <c r="J91" s="201"/>
      <c r="K91" s="202"/>
      <c r="L91" s="455" t="s">
        <v>154</v>
      </c>
      <c r="M91" s="455"/>
      <c r="N91" s="455"/>
      <c r="O91" s="203"/>
      <c r="P91" s="204"/>
      <c r="Q91" s="205"/>
      <c r="R91" s="204"/>
      <c r="S91" s="204"/>
      <c r="T91" s="420" t="s">
        <v>155</v>
      </c>
      <c r="U91" s="420"/>
      <c r="V91" s="420"/>
    </row>
    <row r="92" spans="1:23" ht="45.75">
      <c r="A92" s="199"/>
      <c r="C92" s="456" t="s">
        <v>28</v>
      </c>
      <c r="D92" s="456"/>
      <c r="E92" s="456"/>
      <c r="F92" s="457" t="s">
        <v>29</v>
      </c>
      <c r="G92" s="457"/>
      <c r="H92" s="457"/>
      <c r="I92" s="457"/>
      <c r="J92" s="457"/>
      <c r="K92" s="202"/>
      <c r="L92" s="202"/>
      <c r="M92" s="207"/>
      <c r="N92" s="208"/>
      <c r="O92" s="209"/>
      <c r="P92" s="202"/>
      <c r="Q92" s="202"/>
      <c r="R92" s="210"/>
      <c r="S92" s="211"/>
      <c r="T92" s="253"/>
      <c r="U92" s="79"/>
      <c r="V92" s="198"/>
      <c r="W92" s="197"/>
    </row>
    <row r="93" spans="1:23" ht="45.75">
      <c r="A93" s="199"/>
      <c r="E93" s="78"/>
      <c r="F93" s="206"/>
      <c r="G93" s="195"/>
      <c r="H93" s="196"/>
      <c r="I93" s="199"/>
      <c r="J93" s="213"/>
      <c r="K93" s="202"/>
      <c r="L93" s="202"/>
      <c r="M93" s="207"/>
      <c r="N93" s="208"/>
      <c r="O93" s="203"/>
      <c r="P93" s="204"/>
      <c r="Q93" s="204"/>
      <c r="R93" s="205"/>
      <c r="S93" s="204"/>
      <c r="T93" s="420" t="s">
        <v>208</v>
      </c>
      <c r="U93" s="420"/>
      <c r="V93" s="420"/>
      <c r="W93" s="214"/>
    </row>
    <row r="94" spans="1:22" ht="45.75">
      <c r="A94" s="199"/>
      <c r="B94" s="77" t="s">
        <v>11</v>
      </c>
      <c r="C94" s="453"/>
      <c r="D94" s="453"/>
      <c r="E94" s="200"/>
      <c r="F94" s="454" t="s">
        <v>65</v>
      </c>
      <c r="G94" s="454"/>
      <c r="H94" s="454"/>
      <c r="I94" s="454"/>
      <c r="J94" s="212"/>
      <c r="K94" s="199"/>
      <c r="L94" s="199"/>
      <c r="N94" s="215"/>
      <c r="P94" s="199"/>
      <c r="Q94" s="199"/>
      <c r="R94" s="199"/>
      <c r="S94" s="216"/>
      <c r="T94" s="253"/>
      <c r="U94" s="79"/>
      <c r="V94" s="217"/>
    </row>
    <row r="95" spans="1:23" ht="45.75" customHeight="1">
      <c r="A95" s="199"/>
      <c r="B95" s="77" t="s">
        <v>156</v>
      </c>
      <c r="C95" s="456" t="s">
        <v>28</v>
      </c>
      <c r="D95" s="456"/>
      <c r="E95" s="456"/>
      <c r="F95" s="457" t="s">
        <v>29</v>
      </c>
      <c r="G95" s="457"/>
      <c r="H95" s="457"/>
      <c r="I95" s="457"/>
      <c r="J95" s="457"/>
      <c r="K95" s="199"/>
      <c r="L95" s="199"/>
      <c r="N95" s="215"/>
      <c r="O95" s="203"/>
      <c r="P95" s="218"/>
      <c r="Q95" s="205"/>
      <c r="R95" s="205"/>
      <c r="S95" s="205"/>
      <c r="T95" s="420" t="s">
        <v>157</v>
      </c>
      <c r="U95" s="420"/>
      <c r="V95" s="420"/>
      <c r="W95" s="219"/>
    </row>
    <row r="96" spans="1:21" ht="45">
      <c r="A96" s="199"/>
      <c r="B96" s="220"/>
      <c r="F96" s="199"/>
      <c r="G96" s="199"/>
      <c r="I96" s="199"/>
      <c r="J96" s="199"/>
      <c r="K96" s="199"/>
      <c r="L96" s="199"/>
      <c r="P96" s="199"/>
      <c r="Q96" s="199"/>
      <c r="R96" s="221"/>
      <c r="S96" s="199"/>
      <c r="T96" s="212"/>
      <c r="U96" s="199"/>
    </row>
    <row r="97" spans="1:23" ht="45.75">
      <c r="A97" s="199"/>
      <c r="B97" s="222"/>
      <c r="F97" s="199"/>
      <c r="G97" s="199"/>
      <c r="I97" s="199"/>
      <c r="J97" s="199"/>
      <c r="K97" s="199"/>
      <c r="L97" s="199"/>
      <c r="P97" s="199"/>
      <c r="Q97" s="199"/>
      <c r="R97" s="221"/>
      <c r="S97" s="199"/>
      <c r="T97" s="212"/>
      <c r="U97" s="199"/>
      <c r="W97" s="219"/>
    </row>
    <row r="98" spans="1:21" ht="45.75">
      <c r="A98" s="199"/>
      <c r="F98" s="199"/>
      <c r="G98" s="199"/>
      <c r="I98" s="199"/>
      <c r="J98" s="199"/>
      <c r="K98" s="199"/>
      <c r="L98" s="199"/>
      <c r="M98" s="223"/>
      <c r="O98" s="224"/>
      <c r="P98" s="216"/>
      <c r="Q98" s="216"/>
      <c r="R98" s="225"/>
      <c r="S98" s="216"/>
      <c r="T98" s="226"/>
      <c r="U98" s="199"/>
    </row>
    <row r="99" spans="1:21" ht="45.75">
      <c r="A99" s="199"/>
      <c r="D99" s="217"/>
      <c r="F99" s="199"/>
      <c r="G99" s="199"/>
      <c r="I99" s="199"/>
      <c r="J99" s="199"/>
      <c r="K99" s="199"/>
      <c r="L99" s="199"/>
      <c r="P99" s="199"/>
      <c r="Q99" s="199"/>
      <c r="R99" s="221"/>
      <c r="S99" s="199"/>
      <c r="T99" s="212"/>
      <c r="U99" s="199"/>
    </row>
    <row r="100" spans="1:21" ht="45.75">
      <c r="A100" s="199"/>
      <c r="F100" s="199"/>
      <c r="G100" s="199"/>
      <c r="I100" s="227"/>
      <c r="J100" s="227"/>
      <c r="K100" s="199"/>
      <c r="L100" s="199"/>
      <c r="M100" s="223"/>
      <c r="P100" s="199"/>
      <c r="Q100" s="199"/>
      <c r="R100" s="221"/>
      <c r="S100" s="199"/>
      <c r="T100" s="212"/>
      <c r="U100" s="199"/>
    </row>
    <row r="101" spans="1:21" ht="45.75">
      <c r="A101" s="199"/>
      <c r="F101" s="199"/>
      <c r="G101" s="199"/>
      <c r="I101" s="199"/>
      <c r="J101" s="199"/>
      <c r="K101" s="199"/>
      <c r="L101" s="199"/>
      <c r="P101" s="199"/>
      <c r="Q101" s="199"/>
      <c r="R101" s="221"/>
      <c r="S101" s="199"/>
      <c r="T101" s="212"/>
      <c r="U101" s="199"/>
    </row>
    <row r="102" spans="1:21" ht="45.75">
      <c r="A102" s="199"/>
      <c r="F102" s="199"/>
      <c r="G102" s="199"/>
      <c r="I102" s="199"/>
      <c r="J102" s="199"/>
      <c r="K102" s="199"/>
      <c r="L102" s="199"/>
      <c r="P102" s="199"/>
      <c r="Q102" s="199"/>
      <c r="R102" s="221"/>
      <c r="S102" s="199"/>
      <c r="T102" s="212"/>
      <c r="U102" s="199"/>
    </row>
    <row r="103" spans="1:21" ht="45.75">
      <c r="A103" s="199"/>
      <c r="E103" s="228"/>
      <c r="F103" s="229"/>
      <c r="G103" s="229"/>
      <c r="H103" s="228"/>
      <c r="I103" s="199"/>
      <c r="J103" s="199"/>
      <c r="K103" s="199"/>
      <c r="L103" s="199"/>
      <c r="P103" s="199"/>
      <c r="Q103" s="199"/>
      <c r="R103" s="221"/>
      <c r="S103" s="199"/>
      <c r="T103" s="212"/>
      <c r="U103" s="199"/>
    </row>
    <row r="104" spans="1:21" ht="45.75">
      <c r="A104" s="199"/>
      <c r="E104" s="228"/>
      <c r="F104" s="229"/>
      <c r="G104" s="229"/>
      <c r="H104" s="228"/>
      <c r="I104" s="199"/>
      <c r="J104" s="199"/>
      <c r="K104" s="199"/>
      <c r="L104" s="199"/>
      <c r="P104" s="199"/>
      <c r="Q104" s="199"/>
      <c r="R104" s="221"/>
      <c r="S104" s="199"/>
      <c r="T104" s="212"/>
      <c r="U104" s="199"/>
    </row>
    <row r="105" spans="1:21" ht="45.75">
      <c r="A105" s="199"/>
      <c r="E105" s="228"/>
      <c r="F105" s="229"/>
      <c r="G105" s="229"/>
      <c r="H105" s="228"/>
      <c r="I105" s="199"/>
      <c r="J105" s="199"/>
      <c r="K105" s="199"/>
      <c r="L105" s="199"/>
      <c r="P105" s="199"/>
      <c r="Q105" s="199"/>
      <c r="R105" s="221"/>
      <c r="S105" s="199"/>
      <c r="T105" s="212"/>
      <c r="U105" s="199"/>
    </row>
    <row r="106" spans="1:21" ht="45.75">
      <c r="A106" s="199"/>
      <c r="E106" s="228"/>
      <c r="F106" s="229"/>
      <c r="G106" s="229"/>
      <c r="H106" s="228"/>
      <c r="I106" s="199"/>
      <c r="J106" s="199"/>
      <c r="K106" s="199"/>
      <c r="L106" s="199"/>
      <c r="P106" s="199"/>
      <c r="Q106" s="199"/>
      <c r="R106" s="221"/>
      <c r="S106" s="199"/>
      <c r="T106" s="212"/>
      <c r="U106" s="199"/>
    </row>
    <row r="107" spans="1:21" ht="45.75">
      <c r="A107" s="199"/>
      <c r="E107" s="228"/>
      <c r="F107" s="229"/>
      <c r="G107" s="229"/>
      <c r="H107" s="228"/>
      <c r="I107" s="227"/>
      <c r="J107" s="227"/>
      <c r="K107" s="199"/>
      <c r="L107" s="199"/>
      <c r="P107" s="199"/>
      <c r="Q107" s="199"/>
      <c r="R107" s="221"/>
      <c r="S107" s="199"/>
      <c r="T107" s="212"/>
      <c r="U107" s="199"/>
    </row>
    <row r="108" spans="1:21" ht="45.75">
      <c r="A108" s="199"/>
      <c r="E108" s="228"/>
      <c r="F108" s="229"/>
      <c r="G108" s="229"/>
      <c r="H108" s="228"/>
      <c r="I108" s="199"/>
      <c r="J108" s="199"/>
      <c r="K108" s="199"/>
      <c r="L108" s="199"/>
      <c r="P108" s="199"/>
      <c r="Q108" s="199"/>
      <c r="R108" s="221"/>
      <c r="S108" s="199"/>
      <c r="T108" s="212"/>
      <c r="U108" s="199"/>
    </row>
    <row r="109" spans="1:21" ht="45.75">
      <c r="A109" s="199"/>
      <c r="F109" s="199"/>
      <c r="G109" s="199"/>
      <c r="I109" s="227"/>
      <c r="J109" s="227"/>
      <c r="K109" s="199"/>
      <c r="L109" s="199"/>
      <c r="P109" s="199"/>
      <c r="Q109" s="199"/>
      <c r="R109" s="221"/>
      <c r="S109" s="199"/>
      <c r="T109" s="212"/>
      <c r="U109" s="199"/>
    </row>
    <row r="110" spans="1:21" ht="45.75">
      <c r="A110" s="199"/>
      <c r="F110" s="199"/>
      <c r="G110" s="199"/>
      <c r="I110" s="199"/>
      <c r="J110" s="199"/>
      <c r="K110" s="199"/>
      <c r="L110" s="199"/>
      <c r="P110" s="199"/>
      <c r="Q110" s="199"/>
      <c r="R110" s="221"/>
      <c r="S110" s="199"/>
      <c r="T110" s="212"/>
      <c r="U110" s="199"/>
    </row>
    <row r="111" spans="1:21" ht="45.75">
      <c r="A111" s="199"/>
      <c r="F111" s="199"/>
      <c r="G111" s="199"/>
      <c r="I111" s="199"/>
      <c r="J111" s="199"/>
      <c r="K111" s="199"/>
      <c r="L111" s="199"/>
      <c r="P111" s="199"/>
      <c r="Q111" s="199"/>
      <c r="R111" s="221"/>
      <c r="S111" s="199"/>
      <c r="T111" s="212"/>
      <c r="U111" s="199"/>
    </row>
    <row r="112" spans="1:21" ht="45.75">
      <c r="A112" s="199"/>
      <c r="F112" s="199"/>
      <c r="G112" s="199"/>
      <c r="I112" s="199"/>
      <c r="J112" s="199"/>
      <c r="K112" s="199"/>
      <c r="L112" s="199"/>
      <c r="P112" s="199"/>
      <c r="Q112" s="199"/>
      <c r="R112" s="221"/>
      <c r="S112" s="199"/>
      <c r="T112" s="212"/>
      <c r="U112" s="199"/>
    </row>
    <row r="113" spans="1:21" ht="45.75">
      <c r="A113" s="199"/>
      <c r="F113" s="199"/>
      <c r="G113" s="199"/>
      <c r="I113" s="199"/>
      <c r="J113" s="199"/>
      <c r="K113" s="199"/>
      <c r="L113" s="199"/>
      <c r="P113" s="199"/>
      <c r="Q113" s="199"/>
      <c r="R113" s="221"/>
      <c r="S113" s="199"/>
      <c r="T113" s="212"/>
      <c r="U113" s="199"/>
    </row>
    <row r="114" spans="1:21" ht="45.75">
      <c r="A114" s="199"/>
      <c r="F114" s="199"/>
      <c r="G114" s="199"/>
      <c r="I114" s="199"/>
      <c r="J114" s="199"/>
      <c r="K114" s="199"/>
      <c r="L114" s="199"/>
      <c r="P114" s="199"/>
      <c r="Q114" s="199"/>
      <c r="R114" s="221"/>
      <c r="S114" s="199"/>
      <c r="T114" s="212"/>
      <c r="U114" s="199"/>
    </row>
    <row r="115" spans="1:21" ht="45.75">
      <c r="A115" s="199"/>
      <c r="F115" s="199"/>
      <c r="G115" s="199"/>
      <c r="I115" s="199"/>
      <c r="J115" s="199"/>
      <c r="K115" s="199"/>
      <c r="L115" s="199"/>
      <c r="P115" s="199"/>
      <c r="Q115" s="199"/>
      <c r="R115" s="221"/>
      <c r="S115" s="199"/>
      <c r="T115" s="212"/>
      <c r="U115" s="199"/>
    </row>
    <row r="116" spans="1:21" ht="45.75">
      <c r="A116" s="199"/>
      <c r="F116" s="199"/>
      <c r="G116" s="199"/>
      <c r="I116" s="199"/>
      <c r="J116" s="199"/>
      <c r="K116" s="199"/>
      <c r="L116" s="199"/>
      <c r="P116" s="199"/>
      <c r="Q116" s="199"/>
      <c r="R116" s="221"/>
      <c r="S116" s="199"/>
      <c r="T116" s="212"/>
      <c r="U116" s="199"/>
    </row>
  </sheetData>
  <sheetProtection/>
  <mergeCells count="40">
    <mergeCell ref="G65:G66"/>
    <mergeCell ref="C92:E92"/>
    <mergeCell ref="F92:J92"/>
    <mergeCell ref="T93:V93"/>
    <mergeCell ref="L4:L5"/>
    <mergeCell ref="F4:F5"/>
    <mergeCell ref="D4:D5"/>
    <mergeCell ref="C91:D91"/>
    <mergeCell ref="F91:I91"/>
    <mergeCell ref="G4:G5"/>
    <mergeCell ref="L91:N91"/>
    <mergeCell ref="F94:I94"/>
    <mergeCell ref="G17:G18"/>
    <mergeCell ref="M4:M5"/>
    <mergeCell ref="N4:N5"/>
    <mergeCell ref="C95:E95"/>
    <mergeCell ref="F95:J95"/>
    <mergeCell ref="C94:D94"/>
    <mergeCell ref="A64:D64"/>
    <mergeCell ref="A87:D87"/>
    <mergeCell ref="A88:D88"/>
    <mergeCell ref="W4:W5"/>
    <mergeCell ref="A9:D9"/>
    <mergeCell ref="I4:I5"/>
    <mergeCell ref="J4:J5"/>
    <mergeCell ref="K4:K5"/>
    <mergeCell ref="G14:G16"/>
    <mergeCell ref="E4:E5"/>
    <mergeCell ref="O4:O5"/>
    <mergeCell ref="U4:V4"/>
    <mergeCell ref="T91:V91"/>
    <mergeCell ref="T95:V95"/>
    <mergeCell ref="H4:H5"/>
    <mergeCell ref="P4:Q4"/>
    <mergeCell ref="A2:W2"/>
    <mergeCell ref="A3:W3"/>
    <mergeCell ref="A4:A5"/>
    <mergeCell ref="B4:B5"/>
    <mergeCell ref="C4:C5"/>
    <mergeCell ref="S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="120" zoomScaleNormal="130" zoomScaleSheetLayoutView="120" workbookViewId="0" topLeftCell="A28">
      <selection activeCell="F5" sqref="F5"/>
    </sheetView>
  </sheetViews>
  <sheetFormatPr defaultColWidth="9.00390625" defaultRowHeight="12.75"/>
  <cols>
    <col min="1" max="1" width="5.00390625" style="6" customWidth="1"/>
    <col min="2" max="3" width="1.00390625" style="6" hidden="1" customWidth="1"/>
    <col min="4" max="4" width="26.25390625" style="3" customWidth="1"/>
    <col min="5" max="5" width="6.00390625" style="3" customWidth="1"/>
    <col min="6" max="6" width="5.75390625" style="3" customWidth="1"/>
    <col min="7" max="7" width="5.875" style="6" customWidth="1"/>
    <col min="8" max="8" width="8.75390625" style="30" customWidth="1"/>
    <col min="9" max="9" width="10.375" style="27" customWidth="1"/>
    <col min="10" max="10" width="8.25390625" style="30" customWidth="1"/>
    <col min="11" max="11" width="12.25390625" style="30" customWidth="1"/>
    <col min="12" max="12" width="6.25390625" style="30" hidden="1" customWidth="1"/>
    <col min="13" max="13" width="11.375" style="30" hidden="1" customWidth="1"/>
    <col min="14" max="14" width="6.875" style="30" customWidth="1"/>
    <col min="15" max="15" width="13.375" style="30" customWidth="1"/>
    <col min="16" max="16" width="5.875" style="30" customWidth="1"/>
    <col min="17" max="17" width="11.875" style="30" customWidth="1"/>
    <col min="18" max="18" width="13.75390625" style="30" customWidth="1"/>
    <col min="19" max="19" width="13.375" style="6" customWidth="1"/>
    <col min="20" max="16384" width="9.125" style="6" customWidth="1"/>
  </cols>
  <sheetData>
    <row r="1" spans="4:18" ht="14.25" customHeight="1">
      <c r="D1" s="7"/>
      <c r="E1" s="7"/>
      <c r="F1" s="7"/>
      <c r="G1" s="8"/>
      <c r="H1" s="1"/>
      <c r="I1" s="479" t="s">
        <v>0</v>
      </c>
      <c r="J1" s="479"/>
      <c r="K1" s="479"/>
      <c r="L1" s="479"/>
      <c r="M1" s="479"/>
      <c r="N1" s="479"/>
      <c r="O1" s="479"/>
      <c r="P1" s="479"/>
      <c r="Q1" s="479"/>
      <c r="R1" s="479"/>
    </row>
    <row r="2" spans="4:18" ht="25.5" customHeight="1">
      <c r="D2" s="482"/>
      <c r="E2" s="482"/>
      <c r="F2" s="482"/>
      <c r="G2" s="482"/>
      <c r="H2" s="1"/>
      <c r="I2" s="483" t="s">
        <v>158</v>
      </c>
      <c r="J2" s="483"/>
      <c r="K2" s="483"/>
      <c r="L2" s="483"/>
      <c r="M2" s="483"/>
      <c r="N2" s="483"/>
      <c r="O2" s="483"/>
      <c r="P2" s="483"/>
      <c r="Q2" s="483"/>
      <c r="R2" s="483"/>
    </row>
    <row r="3" spans="7:18" ht="12" customHeight="1">
      <c r="G3" s="8"/>
      <c r="H3" s="1"/>
      <c r="I3" s="483" t="s">
        <v>34</v>
      </c>
      <c r="J3" s="483"/>
      <c r="K3" s="483"/>
      <c r="L3" s="483"/>
      <c r="M3" s="483"/>
      <c r="N3" s="483"/>
      <c r="O3" s="483"/>
      <c r="P3" s="483"/>
      <c r="Q3" s="38"/>
      <c r="R3" s="38"/>
    </row>
    <row r="4" spans="7:18" ht="13.5" customHeight="1">
      <c r="G4" s="8"/>
      <c r="H4" s="1"/>
      <c r="I4" s="12"/>
      <c r="J4" s="1"/>
      <c r="K4" s="486" t="s">
        <v>210</v>
      </c>
      <c r="L4" s="486"/>
      <c r="M4" s="486"/>
      <c r="N4" s="486"/>
      <c r="O4" s="486"/>
      <c r="P4" s="487"/>
      <c r="Q4" s="487"/>
      <c r="R4" s="487"/>
    </row>
    <row r="5" spans="7:18" ht="13.5" customHeight="1">
      <c r="G5" s="8"/>
      <c r="H5" s="1"/>
      <c r="I5" s="488" t="s">
        <v>242</v>
      </c>
      <c r="J5" s="488"/>
      <c r="K5" s="488"/>
      <c r="L5" s="488"/>
      <c r="M5" s="488"/>
      <c r="N5" s="488"/>
      <c r="O5" s="488"/>
      <c r="P5" s="489"/>
      <c r="Q5" s="489"/>
      <c r="R5" s="489"/>
    </row>
    <row r="6" spans="7:18" ht="22.5" customHeight="1">
      <c r="G6" s="8"/>
      <c r="H6" s="490" t="s">
        <v>211</v>
      </c>
      <c r="I6" s="490"/>
      <c r="J6" s="490"/>
      <c r="K6" s="490"/>
      <c r="L6" s="490"/>
      <c r="M6" s="490"/>
      <c r="N6" s="490"/>
      <c r="O6" s="490"/>
      <c r="P6" s="491"/>
      <c r="Q6" s="491"/>
      <c r="R6" s="491"/>
    </row>
    <row r="7" spans="4:18" s="9" customFormat="1" ht="11.25" customHeight="1">
      <c r="D7" s="69"/>
      <c r="E7" s="4"/>
      <c r="F7" s="4"/>
      <c r="G7" s="4"/>
      <c r="H7" s="4"/>
      <c r="I7" s="492" t="s">
        <v>1</v>
      </c>
      <c r="J7" s="492"/>
      <c r="K7" s="492"/>
      <c r="L7" s="492"/>
      <c r="M7" s="492"/>
      <c r="N7" s="492"/>
      <c r="O7" s="492"/>
      <c r="P7" s="487"/>
      <c r="Q7" s="487"/>
      <c r="R7" s="487"/>
    </row>
    <row r="8" spans="4:15" s="9" customFormat="1" ht="14.25" customHeight="1">
      <c r="D8" s="69"/>
      <c r="E8" s="4"/>
      <c r="F8" s="4"/>
      <c r="G8" s="4"/>
      <c r="H8" s="4"/>
      <c r="I8" s="5"/>
      <c r="J8" s="5"/>
      <c r="K8" s="5"/>
      <c r="L8" s="5"/>
      <c r="M8" s="5"/>
      <c r="N8" s="5"/>
      <c r="O8" s="5"/>
    </row>
    <row r="9" spans="4:18" ht="12.75" customHeight="1"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</row>
    <row r="10" spans="1:18" ht="15" customHeight="1">
      <c r="A10" s="479" t="s">
        <v>215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</row>
    <row r="11" spans="1:18" ht="12.75" customHeight="1">
      <c r="A11" s="480" t="s">
        <v>78</v>
      </c>
      <c r="B11" s="480"/>
      <c r="C11" s="480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</row>
    <row r="12" spans="1:18" ht="12.75">
      <c r="A12" s="483" t="s">
        <v>2</v>
      </c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</row>
    <row r="13" spans="4:18" ht="13.5" thickBot="1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9" s="13" customFormat="1" ht="69.75" customHeight="1" thickBot="1">
      <c r="A14" s="465" t="s">
        <v>61</v>
      </c>
      <c r="B14" s="72"/>
      <c r="C14" s="72"/>
      <c r="D14" s="465" t="s">
        <v>3</v>
      </c>
      <c r="E14" s="465" t="s">
        <v>36</v>
      </c>
      <c r="F14" s="465" t="s">
        <v>35</v>
      </c>
      <c r="G14" s="465" t="s">
        <v>37</v>
      </c>
      <c r="H14" s="465" t="s">
        <v>40</v>
      </c>
      <c r="I14" s="465" t="s">
        <v>43</v>
      </c>
      <c r="J14" s="465" t="s">
        <v>4</v>
      </c>
      <c r="K14" s="465" t="s">
        <v>5</v>
      </c>
      <c r="L14" s="477" t="s">
        <v>30</v>
      </c>
      <c r="M14" s="478"/>
      <c r="N14" s="477" t="s">
        <v>31</v>
      </c>
      <c r="O14" s="478"/>
      <c r="P14" s="477" t="s">
        <v>42</v>
      </c>
      <c r="Q14" s="478"/>
      <c r="R14" s="484" t="s">
        <v>6</v>
      </c>
      <c r="S14" s="465" t="s">
        <v>209</v>
      </c>
    </row>
    <row r="15" spans="1:19" s="13" customFormat="1" ht="58.5" customHeight="1" thickBot="1">
      <c r="A15" s="466"/>
      <c r="B15" s="11"/>
      <c r="C15" s="11"/>
      <c r="D15" s="466"/>
      <c r="E15" s="466"/>
      <c r="F15" s="466"/>
      <c r="G15" s="466"/>
      <c r="H15" s="466"/>
      <c r="I15" s="466"/>
      <c r="J15" s="466"/>
      <c r="K15" s="466"/>
      <c r="L15" s="11" t="s">
        <v>7</v>
      </c>
      <c r="M15" s="11" t="s">
        <v>8</v>
      </c>
      <c r="N15" s="11" t="s">
        <v>7</v>
      </c>
      <c r="O15" s="11" t="s">
        <v>8</v>
      </c>
      <c r="P15" s="11" t="s">
        <v>7</v>
      </c>
      <c r="Q15" s="11" t="s">
        <v>9</v>
      </c>
      <c r="R15" s="485"/>
      <c r="S15" s="466"/>
    </row>
    <row r="16" spans="1:19" ht="35.25" customHeight="1">
      <c r="A16" s="14"/>
      <c r="B16" s="73"/>
      <c r="C16" s="73"/>
      <c r="D16" s="15" t="s">
        <v>10</v>
      </c>
      <c r="E16" s="15"/>
      <c r="F16" s="15"/>
      <c r="G16" s="16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303"/>
      <c r="S16" s="305"/>
    </row>
    <row r="17" spans="1:19" ht="18" customHeight="1">
      <c r="A17" s="14">
        <v>1</v>
      </c>
      <c r="B17" s="74"/>
      <c r="C17" s="74"/>
      <c r="D17" s="48" t="s">
        <v>44</v>
      </c>
      <c r="E17" s="50" t="s">
        <v>38</v>
      </c>
      <c r="F17" s="50" t="s">
        <v>39</v>
      </c>
      <c r="G17" s="62" t="s">
        <v>73</v>
      </c>
      <c r="H17" s="19">
        <v>1</v>
      </c>
      <c r="I17" s="20">
        <f>'расчет по нов.коэф1.09.20'!N6</f>
        <v>5.91</v>
      </c>
      <c r="J17" s="21">
        <v>17697</v>
      </c>
      <c r="K17" s="21">
        <f>'расчет по нов.коэф1.09.20'!O6</f>
        <v>104589.27</v>
      </c>
      <c r="L17" s="22">
        <v>0</v>
      </c>
      <c r="M17" s="24">
        <f>ROUND(K17*L17,2)+(O17*L17)</f>
        <v>0</v>
      </c>
      <c r="N17" s="22">
        <v>0.1</v>
      </c>
      <c r="O17" s="23">
        <f>'расчет по нов.коэф1.09.20'!T6</f>
        <v>15688.390500000001</v>
      </c>
      <c r="P17" s="22">
        <v>0.5</v>
      </c>
      <c r="Q17" s="24">
        <f>'расчет по нов.коэф1.09.20'!V6</f>
        <v>52294.635</v>
      </c>
      <c r="R17" s="299">
        <f>'расчет по нов.коэф1.09.20'!W6</f>
        <v>172572.3</v>
      </c>
      <c r="S17" s="305">
        <f>R17*12</f>
        <v>2070867.5999999999</v>
      </c>
    </row>
    <row r="18" spans="1:19" ht="18" customHeight="1">
      <c r="A18" s="14">
        <v>2</v>
      </c>
      <c r="B18" s="74"/>
      <c r="C18" s="74"/>
      <c r="D18" s="48" t="s">
        <v>60</v>
      </c>
      <c r="E18" s="50" t="s">
        <v>38</v>
      </c>
      <c r="F18" s="50" t="s">
        <v>68</v>
      </c>
      <c r="G18" s="62" t="s">
        <v>73</v>
      </c>
      <c r="H18" s="19">
        <v>1</v>
      </c>
      <c r="I18" s="19">
        <f>'расчет по нов.коэф1.09.20'!N7</f>
        <v>5.38</v>
      </c>
      <c r="J18" s="21">
        <v>17697</v>
      </c>
      <c r="K18" s="21">
        <f>'расчет по нов.коэф1.09.20'!O7</f>
        <v>95209.86</v>
      </c>
      <c r="L18" s="22">
        <v>0</v>
      </c>
      <c r="M18" s="24">
        <f>ROUND(K18*L18,2)+(O18*L18)</f>
        <v>0</v>
      </c>
      <c r="N18" s="22">
        <v>0.1</v>
      </c>
      <c r="O18" s="23">
        <f>'расчет по нов.коэф1.09.20'!T7</f>
        <v>9520.986</v>
      </c>
      <c r="P18" s="25"/>
      <c r="Q18" s="24"/>
      <c r="R18" s="299">
        <f>'расчет по нов.коэф1.09.20'!W7</f>
        <v>104730.85</v>
      </c>
      <c r="S18" s="305">
        <f>R18*12</f>
        <v>1256770.2000000002</v>
      </c>
    </row>
    <row r="19" spans="1:19" ht="18" customHeight="1" thickBot="1">
      <c r="A19" s="75">
        <v>3</v>
      </c>
      <c r="B19" s="73"/>
      <c r="C19" s="73"/>
      <c r="D19" s="306" t="s">
        <v>11</v>
      </c>
      <c r="E19" s="52" t="s">
        <v>64</v>
      </c>
      <c r="F19" s="52" t="s">
        <v>64</v>
      </c>
      <c r="G19" s="63">
        <v>2</v>
      </c>
      <c r="H19" s="307">
        <v>1.5</v>
      </c>
      <c r="I19" s="307">
        <f>'расчет по нов.коэф1.09.20'!N8</f>
        <v>4.83</v>
      </c>
      <c r="J19" s="308">
        <v>17697</v>
      </c>
      <c r="K19" s="21">
        <f>'расчет по нов.коэф1.09.20'!O8</f>
        <v>85476.51</v>
      </c>
      <c r="L19" s="309">
        <v>0</v>
      </c>
      <c r="M19" s="310">
        <f>ROUND(K19*L19,2)</f>
        <v>0</v>
      </c>
      <c r="N19" s="309">
        <v>0.1</v>
      </c>
      <c r="O19" s="23">
        <f>'расчет по нов.коэф1.09.20'!T8</f>
        <v>12821.476499999999</v>
      </c>
      <c r="P19" s="312"/>
      <c r="Q19" s="310"/>
      <c r="R19" s="299">
        <f>'расчет по нов.коэф1.09.20'!W8</f>
        <v>141036.24</v>
      </c>
      <c r="S19" s="305">
        <f>R19*12</f>
        <v>1692434.88</v>
      </c>
    </row>
    <row r="20" spans="1:19" s="42" customFormat="1" ht="14.25" customHeight="1" thickBot="1">
      <c r="A20" s="469" t="s">
        <v>12</v>
      </c>
      <c r="B20" s="470"/>
      <c r="C20" s="470"/>
      <c r="D20" s="471"/>
      <c r="E20" s="321"/>
      <c r="F20" s="321"/>
      <c r="G20" s="322"/>
      <c r="H20" s="323">
        <f>SUM(H17:H19)</f>
        <v>3.5</v>
      </c>
      <c r="I20" s="324"/>
      <c r="J20" s="324"/>
      <c r="K20" s="324">
        <f>SUM(K17:K19)</f>
        <v>285275.64</v>
      </c>
      <c r="L20" s="324">
        <f>SUM(L17:L19)</f>
        <v>0</v>
      </c>
      <c r="M20" s="324">
        <f>SUM(M17:M19)</f>
        <v>0</v>
      </c>
      <c r="N20" s="324"/>
      <c r="O20" s="324">
        <f>SUM(O17:O19)</f>
        <v>38030.853</v>
      </c>
      <c r="P20" s="324"/>
      <c r="Q20" s="324">
        <f>SUM(Q17:Q19)</f>
        <v>52294.635</v>
      </c>
      <c r="R20" s="325">
        <f>SUM(R17:R19)</f>
        <v>418339.39</v>
      </c>
      <c r="S20" s="326">
        <f>SUM(S17:S19)</f>
        <v>5020072.68</v>
      </c>
    </row>
    <row r="21" spans="1:19" ht="16.5" customHeight="1">
      <c r="A21" s="14"/>
      <c r="B21" s="74"/>
      <c r="C21" s="74"/>
      <c r="D21" s="315" t="s">
        <v>63</v>
      </c>
      <c r="E21" s="316"/>
      <c r="F21" s="316"/>
      <c r="G21" s="317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9"/>
      <c r="S21" s="320"/>
    </row>
    <row r="22" spans="1:19" ht="14.25" customHeight="1">
      <c r="A22" s="14">
        <v>1</v>
      </c>
      <c r="B22" s="14"/>
      <c r="C22" s="14"/>
      <c r="D22" s="47" t="s">
        <v>183</v>
      </c>
      <c r="E22" s="59" t="s">
        <v>69</v>
      </c>
      <c r="F22" s="60" t="s">
        <v>70</v>
      </c>
      <c r="G22" s="61" t="s">
        <v>67</v>
      </c>
      <c r="H22" s="19">
        <f>'расчет по нов.коэф1.09.20'!M10</f>
        <v>1</v>
      </c>
      <c r="I22" s="20">
        <v>4.1</v>
      </c>
      <c r="J22" s="21">
        <v>17697</v>
      </c>
      <c r="K22" s="55">
        <f>'расчет по нов.коэф1.09.20'!O10</f>
        <v>76628.01</v>
      </c>
      <c r="L22" s="22"/>
      <c r="M22" s="24"/>
      <c r="N22" s="22">
        <v>0.1</v>
      </c>
      <c r="O22" s="23">
        <f>'расчет по нов.коэф1.09.20'!T10</f>
        <v>11494.2015</v>
      </c>
      <c r="P22" s="22">
        <v>0.5</v>
      </c>
      <c r="Q22" s="24">
        <f>'расчет по нов.коэф1.09.20'!V10</f>
        <v>38314.005</v>
      </c>
      <c r="R22" s="299">
        <f>'расчет по нов.коэф1.09.20'!W10</f>
        <v>126436.22</v>
      </c>
      <c r="S22" s="305">
        <f aca="true" t="shared" si="0" ref="S22:S56">R22*12</f>
        <v>1517234.6400000001</v>
      </c>
    </row>
    <row r="23" spans="1:19" ht="18" customHeight="1">
      <c r="A23" s="14">
        <v>2</v>
      </c>
      <c r="B23" s="14"/>
      <c r="C23" s="14"/>
      <c r="D23" s="43" t="s">
        <v>184</v>
      </c>
      <c r="E23" s="59" t="s">
        <v>69</v>
      </c>
      <c r="F23" s="60" t="s">
        <v>70</v>
      </c>
      <c r="G23" s="61" t="s">
        <v>72</v>
      </c>
      <c r="H23" s="19">
        <v>1</v>
      </c>
      <c r="I23" s="19">
        <v>4.74</v>
      </c>
      <c r="J23" s="21">
        <v>17697</v>
      </c>
      <c r="K23" s="55">
        <f>'расчет по нов.коэф1.09.20'!O11</f>
        <v>89900.76</v>
      </c>
      <c r="L23" s="22">
        <v>0</v>
      </c>
      <c r="M23" s="24">
        <f aca="true" t="shared" si="1" ref="M23:M32">ROUND(K23*L23,2)+(O23*L23)</f>
        <v>0</v>
      </c>
      <c r="N23" s="22">
        <v>0.1</v>
      </c>
      <c r="O23" s="23">
        <f>'расчет по нов.коэф1.09.20'!T11</f>
        <v>13485.114</v>
      </c>
      <c r="P23" s="22">
        <v>0.5</v>
      </c>
      <c r="Q23" s="24">
        <f>'расчет по нов.коэф1.09.20'!V11</f>
        <v>44950.38</v>
      </c>
      <c r="R23" s="299">
        <f>'расчет по нов.коэф1.09.20'!W11</f>
        <v>148336.25</v>
      </c>
      <c r="S23" s="305">
        <f t="shared" si="0"/>
        <v>1780035</v>
      </c>
    </row>
    <row r="24" spans="1:19" ht="18" customHeight="1">
      <c r="A24" s="14">
        <v>3</v>
      </c>
      <c r="B24" s="14"/>
      <c r="C24" s="14"/>
      <c r="D24" s="43" t="s">
        <v>186</v>
      </c>
      <c r="E24" s="59" t="s">
        <v>69</v>
      </c>
      <c r="F24" s="60" t="s">
        <v>70</v>
      </c>
      <c r="G24" s="61" t="s">
        <v>67</v>
      </c>
      <c r="H24" s="254">
        <v>0.25</v>
      </c>
      <c r="I24" s="19">
        <f>'расчет по нов.коэф1.09.20'!N12</f>
        <v>4.81</v>
      </c>
      <c r="J24" s="21">
        <v>17697</v>
      </c>
      <c r="K24" s="55">
        <f>'расчет по нов.коэф1.09.20'!O12</f>
        <v>85122.56999999999</v>
      </c>
      <c r="L24" s="22">
        <v>0</v>
      </c>
      <c r="M24" s="24">
        <f>ROUND(K24*L24,2)+(O24*L24)</f>
        <v>0</v>
      </c>
      <c r="N24" s="22">
        <v>0.1</v>
      </c>
      <c r="O24" s="23">
        <f>'расчет по нов.коэф1.09.20'!T12</f>
        <v>1327.28</v>
      </c>
      <c r="P24" s="22">
        <v>0.5</v>
      </c>
      <c r="Q24" s="24">
        <f>'расчет по нов.коэф1.09.20'!V12</f>
        <v>10640.321249999999</v>
      </c>
      <c r="R24" s="299">
        <f>'расчет по нов.коэф1.09.20'!W12</f>
        <v>33248.24</v>
      </c>
      <c r="S24" s="305">
        <f t="shared" si="0"/>
        <v>398978.88</v>
      </c>
    </row>
    <row r="25" spans="1:19" ht="18" customHeight="1">
      <c r="A25" s="14">
        <v>4</v>
      </c>
      <c r="B25" s="14"/>
      <c r="C25" s="14"/>
      <c r="D25" s="43" t="s">
        <v>17</v>
      </c>
      <c r="E25" s="59" t="s">
        <v>69</v>
      </c>
      <c r="F25" s="60" t="s">
        <v>71</v>
      </c>
      <c r="G25" s="61" t="s">
        <v>67</v>
      </c>
      <c r="H25" s="19">
        <v>1</v>
      </c>
      <c r="I25" s="19">
        <f>'расчет по нов.коэф1.09.20'!N13</f>
        <v>3.94</v>
      </c>
      <c r="J25" s="21">
        <v>17697</v>
      </c>
      <c r="K25" s="55">
        <f>'расчет по нов.коэф1.09.20'!O13</f>
        <v>69726.18</v>
      </c>
      <c r="L25" s="22">
        <v>0</v>
      </c>
      <c r="M25" s="24">
        <f t="shared" si="1"/>
        <v>0</v>
      </c>
      <c r="N25" s="22">
        <v>0.1</v>
      </c>
      <c r="O25" s="23">
        <f>'расчет по нов.коэф1.09.20'!T13</f>
        <v>10458.927</v>
      </c>
      <c r="P25" s="22">
        <v>0.5</v>
      </c>
      <c r="Q25" s="24">
        <f>'расчет по нов.коэф1.09.20'!V13</f>
        <v>34863.09</v>
      </c>
      <c r="R25" s="299">
        <f>'расчет по нов.коэф1.09.20'!W13</f>
        <v>115048.2</v>
      </c>
      <c r="S25" s="305">
        <f t="shared" si="0"/>
        <v>1380578.4</v>
      </c>
    </row>
    <row r="26" spans="1:19" ht="18" customHeight="1">
      <c r="A26" s="14">
        <v>5</v>
      </c>
      <c r="B26" s="14"/>
      <c r="C26" s="14"/>
      <c r="D26" s="43" t="s">
        <v>181</v>
      </c>
      <c r="E26" s="59" t="s">
        <v>69</v>
      </c>
      <c r="F26" s="65" t="s">
        <v>71</v>
      </c>
      <c r="G26" s="61" t="s">
        <v>41</v>
      </c>
      <c r="H26" s="19">
        <v>0.5</v>
      </c>
      <c r="I26" s="19">
        <v>4.77</v>
      </c>
      <c r="J26" s="21">
        <v>17697</v>
      </c>
      <c r="K26" s="55">
        <f>'расчет по нов.коэф1.09.20'!O14</f>
        <v>84414.68999999999</v>
      </c>
      <c r="L26" s="22">
        <v>0</v>
      </c>
      <c r="M26" s="24">
        <f>ROUND(K26*L26,2)+(O26*L26)</f>
        <v>0</v>
      </c>
      <c r="N26" s="22">
        <v>0.1</v>
      </c>
      <c r="O26" s="23">
        <f>'расчет по нов.коэф1.09.20'!T14</f>
        <v>4220.7345</v>
      </c>
      <c r="P26" s="22"/>
      <c r="Q26" s="24"/>
      <c r="R26" s="299">
        <f>'расчет по нов.коэф1.09.20'!W14</f>
        <v>46428.08</v>
      </c>
      <c r="S26" s="305">
        <f t="shared" si="0"/>
        <v>557136.96</v>
      </c>
    </row>
    <row r="27" spans="1:19" ht="18" customHeight="1">
      <c r="A27" s="14">
        <v>6</v>
      </c>
      <c r="B27" s="14"/>
      <c r="C27" s="14"/>
      <c r="D27" s="43" t="s">
        <v>14</v>
      </c>
      <c r="E27" s="59" t="s">
        <v>69</v>
      </c>
      <c r="F27" s="65" t="s">
        <v>71</v>
      </c>
      <c r="G27" s="61" t="s">
        <v>41</v>
      </c>
      <c r="H27" s="19">
        <v>1.5</v>
      </c>
      <c r="I27" s="19">
        <v>3.96</v>
      </c>
      <c r="J27" s="21">
        <v>17697</v>
      </c>
      <c r="K27" s="55">
        <f>'расчет по нов.коэф1.09.20'!O16</f>
        <v>66009.81</v>
      </c>
      <c r="L27" s="22">
        <v>0</v>
      </c>
      <c r="M27" s="24">
        <f t="shared" si="1"/>
        <v>0</v>
      </c>
      <c r="N27" s="22">
        <v>0.1</v>
      </c>
      <c r="O27" s="23">
        <f>'расчет по нов.коэф1.09.20'!T15</f>
        <v>3300.4905</v>
      </c>
      <c r="P27" s="22"/>
      <c r="Q27" s="24"/>
      <c r="R27" s="299">
        <v>108912.09</v>
      </c>
      <c r="S27" s="305">
        <f t="shared" si="0"/>
        <v>1306945.08</v>
      </c>
    </row>
    <row r="28" spans="1:19" ht="18" customHeight="1">
      <c r="A28" s="14">
        <v>7</v>
      </c>
      <c r="B28" s="14"/>
      <c r="C28" s="14"/>
      <c r="D28" s="43" t="s">
        <v>45</v>
      </c>
      <c r="E28" s="59" t="s">
        <v>69</v>
      </c>
      <c r="F28" s="60" t="s">
        <v>74</v>
      </c>
      <c r="G28" s="61" t="s">
        <v>67</v>
      </c>
      <c r="H28" s="19">
        <v>0.5</v>
      </c>
      <c r="I28" s="19">
        <f>'расчет по нов.коэф1.09.20'!N18</f>
        <v>3.73</v>
      </c>
      <c r="J28" s="21">
        <v>17697</v>
      </c>
      <c r="K28" s="55">
        <f>'расчет по нов.коэф1.09.20'!O16</f>
        <v>66009.81</v>
      </c>
      <c r="L28" s="22">
        <v>0</v>
      </c>
      <c r="M28" s="24">
        <f t="shared" si="1"/>
        <v>0</v>
      </c>
      <c r="N28" s="22">
        <v>0.1</v>
      </c>
      <c r="O28" s="23">
        <f>'расчет по нов.коэф1.09.20'!T16</f>
        <v>3300.4905</v>
      </c>
      <c r="P28" s="22"/>
      <c r="Q28" s="24"/>
      <c r="R28" s="299">
        <f>'расчет по нов.коэф1.09.20'!W18</f>
        <v>36309.47</v>
      </c>
      <c r="S28" s="305">
        <f t="shared" si="0"/>
        <v>435713.64</v>
      </c>
    </row>
    <row r="29" spans="1:19" ht="18" customHeight="1">
      <c r="A29" s="14">
        <v>8</v>
      </c>
      <c r="B29" s="14"/>
      <c r="C29" s="14"/>
      <c r="D29" s="43" t="s">
        <v>180</v>
      </c>
      <c r="E29" s="59" t="s">
        <v>69</v>
      </c>
      <c r="F29" s="65" t="s">
        <v>71</v>
      </c>
      <c r="G29" s="61" t="s">
        <v>41</v>
      </c>
      <c r="H29" s="19">
        <v>0.5</v>
      </c>
      <c r="I29" s="19">
        <f>'расчет по нов.коэф1.09.20'!N15</f>
        <v>3.73</v>
      </c>
      <c r="J29" s="21">
        <v>17697</v>
      </c>
      <c r="K29" s="55">
        <f>'расчет по нов.коэф1.09.20'!O17</f>
        <v>66009.81</v>
      </c>
      <c r="L29" s="22">
        <v>0</v>
      </c>
      <c r="M29" s="24">
        <f>ROUND(K29*L29,2)+(O29*L29)</f>
        <v>0</v>
      </c>
      <c r="N29" s="22">
        <v>0.1</v>
      </c>
      <c r="O29" s="23">
        <f>'расчет по нов.коэф1.09.20'!T17</f>
        <v>6600.981</v>
      </c>
      <c r="P29" s="22"/>
      <c r="Q29" s="24"/>
      <c r="R29" s="299">
        <f>'расчет по нов.коэф1.09.20'!W15</f>
        <v>36305.4</v>
      </c>
      <c r="S29" s="305">
        <f t="shared" si="0"/>
        <v>435664.80000000005</v>
      </c>
    </row>
    <row r="30" spans="1:19" ht="18" customHeight="1">
      <c r="A30" s="14">
        <v>9</v>
      </c>
      <c r="B30" s="14"/>
      <c r="C30" s="14"/>
      <c r="D30" s="43" t="s">
        <v>47</v>
      </c>
      <c r="E30" s="59" t="s">
        <v>69</v>
      </c>
      <c r="F30" s="60" t="s">
        <v>74</v>
      </c>
      <c r="G30" s="61" t="s">
        <v>67</v>
      </c>
      <c r="H30" s="19">
        <v>2.25</v>
      </c>
      <c r="I30" s="70">
        <v>4.12</v>
      </c>
      <c r="J30" s="21">
        <v>17697</v>
      </c>
      <c r="K30" s="55">
        <f>'расчет по нов.коэф1.09.20'!O18</f>
        <v>66009.81</v>
      </c>
      <c r="L30" s="22">
        <v>0</v>
      </c>
      <c r="M30" s="24">
        <f t="shared" si="1"/>
        <v>0</v>
      </c>
      <c r="N30" s="22">
        <v>0.1</v>
      </c>
      <c r="O30" s="23">
        <f>'расчет по нов.коэф1.09.20'!T18</f>
        <v>3300.8605</v>
      </c>
      <c r="P30" s="22">
        <v>0.5</v>
      </c>
      <c r="Q30" s="24">
        <v>40548.25</v>
      </c>
      <c r="R30" s="299">
        <v>267618.46</v>
      </c>
      <c r="S30" s="305">
        <f t="shared" si="0"/>
        <v>3211421.5200000005</v>
      </c>
    </row>
    <row r="31" spans="1:19" ht="18" customHeight="1">
      <c r="A31" s="14">
        <v>10</v>
      </c>
      <c r="B31" s="14"/>
      <c r="C31" s="14"/>
      <c r="D31" s="43" t="s">
        <v>182</v>
      </c>
      <c r="E31" s="59" t="s">
        <v>69</v>
      </c>
      <c r="F31" s="60" t="s">
        <v>74</v>
      </c>
      <c r="G31" s="61" t="s">
        <v>67</v>
      </c>
      <c r="H31" s="254">
        <v>1.125</v>
      </c>
      <c r="I31" s="70">
        <v>3.73</v>
      </c>
      <c r="J31" s="21">
        <v>17697</v>
      </c>
      <c r="K31" s="55">
        <f>'расчет по нов.коэф1.09.20'!O19</f>
        <v>74681.34</v>
      </c>
      <c r="L31" s="22">
        <v>0</v>
      </c>
      <c r="M31" s="24">
        <f>ROUND(K31*L31,2)+(O31*L31)</f>
        <v>0</v>
      </c>
      <c r="N31" s="22">
        <v>0.1</v>
      </c>
      <c r="O31" s="23">
        <f>'расчет по нов.коэф1.09.20'!T19</f>
        <v>16803.301499999998</v>
      </c>
      <c r="P31" s="22">
        <v>0.5</v>
      </c>
      <c r="Q31" s="24">
        <f>'расчет по нов.коэф1.09.20'!V19</f>
        <v>56011.005</v>
      </c>
      <c r="R31" s="299">
        <f>'расчет по нов.коэф1.09.20'!W21</f>
        <v>119574.2</v>
      </c>
      <c r="S31" s="305">
        <f t="shared" si="0"/>
        <v>1434890.4</v>
      </c>
    </row>
    <row r="32" spans="1:19" s="58" customFormat="1" ht="18" customHeight="1">
      <c r="A32" s="14">
        <v>11</v>
      </c>
      <c r="B32" s="14"/>
      <c r="C32" s="14"/>
      <c r="D32" s="401" t="s">
        <v>49</v>
      </c>
      <c r="E32" s="66" t="s">
        <v>69</v>
      </c>
      <c r="F32" s="67" t="s">
        <v>74</v>
      </c>
      <c r="G32" s="68" t="s">
        <v>67</v>
      </c>
      <c r="H32" s="230">
        <v>30</v>
      </c>
      <c r="I32" s="51">
        <v>3.9</v>
      </c>
      <c r="J32" s="55">
        <v>17697</v>
      </c>
      <c r="K32" s="55">
        <v>68937.93</v>
      </c>
      <c r="L32" s="56">
        <v>0</v>
      </c>
      <c r="M32" s="57">
        <f t="shared" si="1"/>
        <v>0</v>
      </c>
      <c r="N32" s="56">
        <v>0.1</v>
      </c>
      <c r="O32" s="23">
        <v>72601.94</v>
      </c>
      <c r="P32" s="22">
        <v>0.5</v>
      </c>
      <c r="Q32" s="57">
        <v>45376.21</v>
      </c>
      <c r="R32" s="299">
        <v>3593796.17</v>
      </c>
      <c r="S32" s="305">
        <f t="shared" si="0"/>
        <v>43125554.04</v>
      </c>
    </row>
    <row r="33" spans="1:19" ht="18" customHeight="1">
      <c r="A33" s="14">
        <v>12</v>
      </c>
      <c r="B33" s="14"/>
      <c r="C33" s="14"/>
      <c r="D33" s="43" t="s">
        <v>15</v>
      </c>
      <c r="E33" s="59" t="s">
        <v>75</v>
      </c>
      <c r="F33" s="60" t="s">
        <v>75</v>
      </c>
      <c r="G33" s="61" t="s">
        <v>41</v>
      </c>
      <c r="H33" s="19">
        <v>1</v>
      </c>
      <c r="I33" s="19">
        <f>'расчет по нов.коэф1.09.20'!N46</f>
        <v>3.25</v>
      </c>
      <c r="J33" s="21">
        <v>17697</v>
      </c>
      <c r="K33" s="55">
        <f>'расчет по нов.коэф1.09.20'!O46</f>
        <v>57515.25</v>
      </c>
      <c r="L33" s="22">
        <v>0</v>
      </c>
      <c r="M33" s="24">
        <f>ROUND(K33*L33,2)+(O33*L33)</f>
        <v>0</v>
      </c>
      <c r="N33" s="22">
        <v>0.1</v>
      </c>
      <c r="O33" s="23">
        <f>ROUND(K33*N33*H33,2)</f>
        <v>5751.53</v>
      </c>
      <c r="P33" s="22"/>
      <c r="Q33" s="24"/>
      <c r="R33" s="299">
        <f>'расчет по нов.коэф1.09.20'!W46</f>
        <v>63266.78</v>
      </c>
      <c r="S33" s="305">
        <f t="shared" si="0"/>
        <v>759201.36</v>
      </c>
    </row>
    <row r="34" spans="1:19" ht="18" customHeight="1">
      <c r="A34" s="14">
        <v>13</v>
      </c>
      <c r="B34" s="14"/>
      <c r="C34" s="14"/>
      <c r="D34" s="43" t="s">
        <v>48</v>
      </c>
      <c r="E34" s="59" t="s">
        <v>75</v>
      </c>
      <c r="F34" s="60" t="s">
        <v>75</v>
      </c>
      <c r="G34" s="61" t="s">
        <v>41</v>
      </c>
      <c r="H34" s="19">
        <v>0.25</v>
      </c>
      <c r="I34" s="19">
        <f>'расчет по нов.коэф1.09.20'!N47</f>
        <v>3.19</v>
      </c>
      <c r="J34" s="21">
        <v>17697</v>
      </c>
      <c r="K34" s="55">
        <f>'расчет по нов.коэф1.09.20'!O47</f>
        <v>56453.43</v>
      </c>
      <c r="L34" s="22">
        <v>0</v>
      </c>
      <c r="M34" s="24">
        <f>ROUND(K34*L34,2)+(O34*L34)</f>
        <v>0</v>
      </c>
      <c r="N34" s="22">
        <v>0.1</v>
      </c>
      <c r="O34" s="23">
        <f>ROUND(K34*N34*H34,2)</f>
        <v>1411.34</v>
      </c>
      <c r="P34" s="22"/>
      <c r="Q34" s="24"/>
      <c r="R34" s="299">
        <f>'расчет по нов.коэф1.09.20'!W47</f>
        <v>15524.69</v>
      </c>
      <c r="S34" s="305">
        <f t="shared" si="0"/>
        <v>186296.28</v>
      </c>
    </row>
    <row r="35" spans="1:19" ht="18" customHeight="1">
      <c r="A35" s="14">
        <v>14</v>
      </c>
      <c r="B35" s="14"/>
      <c r="C35" s="14"/>
      <c r="D35" s="43" t="s">
        <v>50</v>
      </c>
      <c r="E35" s="59" t="s">
        <v>75</v>
      </c>
      <c r="F35" s="60" t="s">
        <v>75</v>
      </c>
      <c r="G35" s="61" t="s">
        <v>41</v>
      </c>
      <c r="H35" s="53">
        <v>15.75</v>
      </c>
      <c r="I35" s="51">
        <v>3.04</v>
      </c>
      <c r="J35" s="21">
        <v>17697</v>
      </c>
      <c r="K35" s="55">
        <v>53771.65</v>
      </c>
      <c r="L35" s="22">
        <v>0</v>
      </c>
      <c r="M35" s="24">
        <f>ROUND(K35*L35,2)+(O35*L35)</f>
        <v>0</v>
      </c>
      <c r="N35" s="22">
        <v>0.1</v>
      </c>
      <c r="O35" s="23">
        <v>53975.85</v>
      </c>
      <c r="P35" s="22">
        <v>0.3</v>
      </c>
      <c r="Q35" s="70">
        <v>6667</v>
      </c>
      <c r="R35" s="299">
        <v>1021218.64</v>
      </c>
      <c r="S35" s="305">
        <f t="shared" si="0"/>
        <v>12254623.68</v>
      </c>
    </row>
    <row r="36" spans="1:19" ht="18" customHeight="1">
      <c r="A36" s="14">
        <v>15</v>
      </c>
      <c r="B36" s="14"/>
      <c r="C36" s="14"/>
      <c r="D36" s="43" t="s">
        <v>16</v>
      </c>
      <c r="E36" s="59" t="s">
        <v>69</v>
      </c>
      <c r="F36" s="60" t="s">
        <v>70</v>
      </c>
      <c r="G36" s="61" t="s">
        <v>41</v>
      </c>
      <c r="H36" s="20">
        <v>3</v>
      </c>
      <c r="I36" s="51">
        <v>3.82</v>
      </c>
      <c r="J36" s="21">
        <v>17697</v>
      </c>
      <c r="K36" s="55">
        <f>I36*J36</f>
        <v>67602.54</v>
      </c>
      <c r="L36" s="22">
        <v>0</v>
      </c>
      <c r="M36" s="24">
        <f>ROUND(K36*L36,2)+(O36*L36)</f>
        <v>0</v>
      </c>
      <c r="N36" s="22">
        <v>0.1</v>
      </c>
      <c r="O36" s="23">
        <f>ROUND(K36*N36*H36,2)</f>
        <v>20280.76</v>
      </c>
      <c r="P36" s="22">
        <v>0.5</v>
      </c>
      <c r="Q36" s="24">
        <v>54484.64</v>
      </c>
      <c r="R36" s="299">
        <f>'расчет по нов.коэф1.09.20'!W61+'расчет по нов.коэф1.09.20'!W62</f>
        <v>359598.61</v>
      </c>
      <c r="S36" s="305">
        <f t="shared" si="0"/>
        <v>4315183.32</v>
      </c>
    </row>
    <row r="37" spans="1:19" ht="18" customHeight="1" thickBot="1">
      <c r="A37" s="14">
        <v>16</v>
      </c>
      <c r="B37" s="14"/>
      <c r="C37" s="14"/>
      <c r="D37" s="43" t="s">
        <v>79</v>
      </c>
      <c r="E37" s="59" t="s">
        <v>69</v>
      </c>
      <c r="F37" s="60" t="s">
        <v>70</v>
      </c>
      <c r="G37" s="61" t="s">
        <v>41</v>
      </c>
      <c r="H37" s="20">
        <v>1</v>
      </c>
      <c r="I37" s="51">
        <f>'расчет по нов.коэф1.09.20'!N63</f>
        <v>5.41</v>
      </c>
      <c r="J37" s="21">
        <v>17697</v>
      </c>
      <c r="K37" s="55">
        <f>'расчет по нов.коэф1.09.20'!O63</f>
        <v>95740.77</v>
      </c>
      <c r="L37" s="22">
        <v>0</v>
      </c>
      <c r="M37" s="24">
        <f>ROUND(K37*L37,2)+(O37*L37)</f>
        <v>0</v>
      </c>
      <c r="N37" s="22">
        <v>0.1</v>
      </c>
      <c r="O37" s="23">
        <f>ROUND(K37*N37*H37,2)</f>
        <v>9574.08</v>
      </c>
      <c r="P37" s="22">
        <v>0.5</v>
      </c>
      <c r="Q37" s="24">
        <f>'расчет по нов.коэф1.09.20'!V63</f>
        <v>47870.385</v>
      </c>
      <c r="R37" s="299">
        <f>'расчет по нов.коэф1.09.20'!W63</f>
        <v>157972.27</v>
      </c>
      <c r="S37" s="305">
        <f t="shared" si="0"/>
        <v>1895667.2399999998</v>
      </c>
    </row>
    <row r="38" spans="1:19" ht="18" customHeight="1" hidden="1">
      <c r="A38" s="327"/>
      <c r="B38" s="328"/>
      <c r="C38" s="328"/>
      <c r="D38" s="329"/>
      <c r="E38" s="330"/>
      <c r="F38" s="330"/>
      <c r="G38" s="331"/>
      <c r="H38" s="332"/>
      <c r="I38" s="333"/>
      <c r="J38" s="313"/>
      <c r="K38" s="334"/>
      <c r="L38" s="335"/>
      <c r="M38" s="336"/>
      <c r="N38" s="335"/>
      <c r="O38" s="337"/>
      <c r="P38" s="335"/>
      <c r="Q38" s="336"/>
      <c r="R38" s="313"/>
      <c r="S38" s="314">
        <f t="shared" si="0"/>
        <v>0</v>
      </c>
    </row>
    <row r="39" spans="1:19" s="39" customFormat="1" ht="33" customHeight="1" thickBot="1">
      <c r="A39" s="469" t="s">
        <v>18</v>
      </c>
      <c r="B39" s="470"/>
      <c r="C39" s="470"/>
      <c r="D39" s="471"/>
      <c r="E39" s="321"/>
      <c r="F39" s="321"/>
      <c r="G39" s="341"/>
      <c r="H39" s="342">
        <f>SUM(H22:H37)</f>
        <v>60.625</v>
      </c>
      <c r="I39" s="324"/>
      <c r="J39" s="324"/>
      <c r="K39" s="324">
        <f>SUM(K22:K37)</f>
        <v>1144534.36</v>
      </c>
      <c r="L39" s="324">
        <f>SUM(L22:L36)</f>
        <v>0</v>
      </c>
      <c r="M39" s="324">
        <f>SUM(M22:M36)</f>
        <v>0</v>
      </c>
      <c r="N39" s="324"/>
      <c r="O39" s="324">
        <f>SUM(O25:O37)</f>
        <v>211581.2855</v>
      </c>
      <c r="P39" s="343"/>
      <c r="Q39" s="324">
        <f>SUM(Q22:Q37)</f>
        <v>379725.28625</v>
      </c>
      <c r="R39" s="325">
        <f>SUM(R22:R37)</f>
        <v>6249593.77</v>
      </c>
      <c r="S39" s="326">
        <f>SUM(S22:S38)</f>
        <v>74995125.24</v>
      </c>
    </row>
    <row r="40" spans="1:19" ht="49.5" customHeight="1">
      <c r="A40" s="14"/>
      <c r="B40" s="74"/>
      <c r="C40" s="74"/>
      <c r="D40" s="338" t="s">
        <v>19</v>
      </c>
      <c r="E40" s="339"/>
      <c r="F40" s="339"/>
      <c r="G40" s="317"/>
      <c r="H40" s="340"/>
      <c r="I40" s="340"/>
      <c r="J40" s="340"/>
      <c r="K40" s="318"/>
      <c r="L40" s="318"/>
      <c r="M40" s="318"/>
      <c r="N40" s="318"/>
      <c r="O40" s="318"/>
      <c r="P40" s="318"/>
      <c r="Q40" s="318"/>
      <c r="R40" s="319"/>
      <c r="S40" s="320"/>
    </row>
    <row r="41" spans="1:19" ht="18" customHeight="1">
      <c r="A41" s="14">
        <v>17</v>
      </c>
      <c r="B41" s="14"/>
      <c r="C41" s="14"/>
      <c r="D41" s="44" t="s">
        <v>51</v>
      </c>
      <c r="E41" s="59" t="s">
        <v>64</v>
      </c>
      <c r="F41" s="60" t="s">
        <v>64</v>
      </c>
      <c r="G41" s="61" t="s">
        <v>72</v>
      </c>
      <c r="H41" s="28">
        <v>1</v>
      </c>
      <c r="I41" s="28">
        <v>3.54</v>
      </c>
      <c r="J41" s="21">
        <v>17697</v>
      </c>
      <c r="K41" s="21">
        <f>'расчет по нов.коэф1.09.20'!O65</f>
        <v>62647.38</v>
      </c>
      <c r="L41" s="22">
        <v>0</v>
      </c>
      <c r="M41" s="24">
        <f aca="true" t="shared" si="2" ref="M41:M56">ROUND(K41*L41,2)</f>
        <v>0</v>
      </c>
      <c r="N41" s="22">
        <v>0.1</v>
      </c>
      <c r="O41" s="23">
        <f aca="true" t="shared" si="3" ref="O41:O56">ROUND(K41*N41*H41,2)</f>
        <v>6264.74</v>
      </c>
      <c r="P41" s="22">
        <v>0.3</v>
      </c>
      <c r="Q41" s="24">
        <f>J41*P41*H41</f>
        <v>5309.099999999999</v>
      </c>
      <c r="R41" s="299">
        <f>'расчет по нов.коэф1.09.20'!W65</f>
        <v>74221.22</v>
      </c>
      <c r="S41" s="305">
        <f t="shared" si="0"/>
        <v>890654.64</v>
      </c>
    </row>
    <row r="42" spans="1:19" ht="18" customHeight="1">
      <c r="A42" s="14">
        <v>18</v>
      </c>
      <c r="B42" s="14"/>
      <c r="C42" s="14"/>
      <c r="D42" s="44" t="s">
        <v>52</v>
      </c>
      <c r="E42" s="64" t="s">
        <v>76</v>
      </c>
      <c r="F42" s="64" t="s">
        <v>76</v>
      </c>
      <c r="G42" s="60">
        <v>5</v>
      </c>
      <c r="H42" s="20">
        <v>2</v>
      </c>
      <c r="I42" s="19">
        <v>2.92</v>
      </c>
      <c r="J42" s="21">
        <v>17697</v>
      </c>
      <c r="K42" s="21">
        <f>'расчет по нов.коэф1.09.20'!O66</f>
        <v>51675.24</v>
      </c>
      <c r="L42" s="22">
        <v>0</v>
      </c>
      <c r="M42" s="24">
        <f t="shared" si="2"/>
        <v>0</v>
      </c>
      <c r="N42" s="22">
        <v>0.1</v>
      </c>
      <c r="O42" s="23">
        <f t="shared" si="3"/>
        <v>10335.05</v>
      </c>
      <c r="P42" s="22">
        <v>0.3</v>
      </c>
      <c r="Q42" s="24"/>
      <c r="R42" s="299">
        <f>'расчет по нов.коэф1.09.20'!W66+'расчет по нов.коэф1.09.20'!W67</f>
        <v>124303.73000000001</v>
      </c>
      <c r="S42" s="305">
        <f t="shared" si="0"/>
        <v>1491644.7600000002</v>
      </c>
    </row>
    <row r="43" spans="1:19" ht="18" customHeight="1">
      <c r="A43" s="14">
        <v>19</v>
      </c>
      <c r="B43" s="14"/>
      <c r="C43" s="14"/>
      <c r="D43" s="44" t="s">
        <v>53</v>
      </c>
      <c r="E43" s="64" t="s">
        <v>76</v>
      </c>
      <c r="F43" s="64" t="s">
        <v>76</v>
      </c>
      <c r="G43" s="60">
        <v>2</v>
      </c>
      <c r="H43" s="20">
        <v>2</v>
      </c>
      <c r="I43" s="19">
        <v>2.81</v>
      </c>
      <c r="J43" s="21">
        <v>17697</v>
      </c>
      <c r="K43" s="21">
        <f>'расчет по нов.коэф1.09.20'!O68</f>
        <v>49728.57</v>
      </c>
      <c r="L43" s="22">
        <v>0</v>
      </c>
      <c r="M43" s="24">
        <f t="shared" si="2"/>
        <v>0</v>
      </c>
      <c r="N43" s="22">
        <v>0.1</v>
      </c>
      <c r="O43" s="23">
        <f t="shared" si="3"/>
        <v>9945.71</v>
      </c>
      <c r="P43" s="29"/>
      <c r="Q43" s="24"/>
      <c r="R43" s="299">
        <f>'расчет по нов.коэф1.09.20'!W68+'расчет по нов.коэф1.09.20'!W69</f>
        <v>109402.87</v>
      </c>
      <c r="S43" s="305">
        <f t="shared" si="0"/>
        <v>1312834.44</v>
      </c>
    </row>
    <row r="44" spans="1:19" ht="18" customHeight="1">
      <c r="A44" s="14">
        <v>20</v>
      </c>
      <c r="B44" s="14"/>
      <c r="C44" s="14"/>
      <c r="D44" s="44" t="s">
        <v>54</v>
      </c>
      <c r="E44" s="64" t="s">
        <v>76</v>
      </c>
      <c r="F44" s="64" t="s">
        <v>76</v>
      </c>
      <c r="G44" s="60">
        <v>4</v>
      </c>
      <c r="H44" s="20">
        <v>1</v>
      </c>
      <c r="I44" s="19">
        <v>2.89</v>
      </c>
      <c r="J44" s="21">
        <v>17697</v>
      </c>
      <c r="K44" s="21">
        <f>'расчет по нов.коэф1.09.20'!O73</f>
        <v>51144.33</v>
      </c>
      <c r="L44" s="22">
        <v>0</v>
      </c>
      <c r="M44" s="24">
        <f t="shared" si="2"/>
        <v>0</v>
      </c>
      <c r="N44" s="22">
        <v>0.1</v>
      </c>
      <c r="O44" s="23">
        <f t="shared" si="3"/>
        <v>5114.43</v>
      </c>
      <c r="P44" s="22"/>
      <c r="Q44" s="24"/>
      <c r="R44" s="299">
        <f>'расчет по нов.коэф1.09.20'!W73</f>
        <v>56258.76</v>
      </c>
      <c r="S44" s="305">
        <f t="shared" si="0"/>
        <v>675105.12</v>
      </c>
    </row>
    <row r="45" spans="1:19" ht="18" customHeight="1">
      <c r="A45" s="14">
        <v>21</v>
      </c>
      <c r="B45" s="14"/>
      <c r="C45" s="14"/>
      <c r="D45" s="44" t="s">
        <v>55</v>
      </c>
      <c r="E45" s="64" t="s">
        <v>76</v>
      </c>
      <c r="F45" s="64" t="s">
        <v>76</v>
      </c>
      <c r="G45" s="60">
        <v>2</v>
      </c>
      <c r="H45" s="20">
        <v>1</v>
      </c>
      <c r="I45" s="19">
        <v>2.81</v>
      </c>
      <c r="J45" s="21">
        <v>17697</v>
      </c>
      <c r="K45" s="21">
        <f>'расчет по нов.коэф1.09.20'!O72</f>
        <v>49728.57</v>
      </c>
      <c r="L45" s="22">
        <v>0</v>
      </c>
      <c r="M45" s="24">
        <f t="shared" si="2"/>
        <v>0</v>
      </c>
      <c r="N45" s="22">
        <v>0.1</v>
      </c>
      <c r="O45" s="23">
        <f t="shared" si="3"/>
        <v>4972.86</v>
      </c>
      <c r="P45" s="22"/>
      <c r="Q45" s="24"/>
      <c r="R45" s="299">
        <f>'расчет по нов.коэф1.09.20'!W72</f>
        <v>54701.43</v>
      </c>
      <c r="S45" s="305">
        <f t="shared" si="0"/>
        <v>656417.16</v>
      </c>
    </row>
    <row r="46" spans="1:19" ht="18" customHeight="1">
      <c r="A46" s="14">
        <v>22</v>
      </c>
      <c r="B46" s="14"/>
      <c r="C46" s="14"/>
      <c r="D46" s="44" t="s">
        <v>56</v>
      </c>
      <c r="E46" s="64" t="s">
        <v>76</v>
      </c>
      <c r="F46" s="64" t="s">
        <v>76</v>
      </c>
      <c r="G46" s="60">
        <v>2</v>
      </c>
      <c r="H46" s="20">
        <v>0.5</v>
      </c>
      <c r="I46" s="19">
        <v>3.04</v>
      </c>
      <c r="J46" s="21">
        <v>17697</v>
      </c>
      <c r="K46" s="21">
        <f>'расчет по нов.коэф1.09.20'!O74</f>
        <v>53798.88</v>
      </c>
      <c r="L46" s="22">
        <v>0</v>
      </c>
      <c r="M46" s="24">
        <f t="shared" si="2"/>
        <v>0</v>
      </c>
      <c r="N46" s="22">
        <v>0.1</v>
      </c>
      <c r="O46" s="23">
        <f t="shared" si="3"/>
        <v>2689.94</v>
      </c>
      <c r="P46" s="22"/>
      <c r="Q46" s="24"/>
      <c r="R46" s="299">
        <f>'расчет по нов.коэф1.09.20'!W74</f>
        <v>29589.38</v>
      </c>
      <c r="S46" s="305">
        <f t="shared" si="0"/>
        <v>355072.56</v>
      </c>
    </row>
    <row r="47" spans="1:19" ht="18" customHeight="1" hidden="1">
      <c r="A47" s="14">
        <v>16</v>
      </c>
      <c r="B47" s="14"/>
      <c r="C47" s="14"/>
      <c r="D47" s="44" t="s">
        <v>21</v>
      </c>
      <c r="E47" s="64"/>
      <c r="F47" s="64"/>
      <c r="G47" s="60"/>
      <c r="H47" s="20"/>
      <c r="I47" s="20"/>
      <c r="J47" s="21">
        <v>17697</v>
      </c>
      <c r="K47" s="21">
        <f>I47*J47</f>
        <v>0</v>
      </c>
      <c r="L47" s="22">
        <v>0</v>
      </c>
      <c r="M47" s="24">
        <f t="shared" si="2"/>
        <v>0</v>
      </c>
      <c r="N47" s="22">
        <v>0.1</v>
      </c>
      <c r="O47" s="23">
        <f t="shared" si="3"/>
        <v>0</v>
      </c>
      <c r="P47" s="22"/>
      <c r="Q47" s="24">
        <f>J47*P47*H47</f>
        <v>0</v>
      </c>
      <c r="R47" s="299">
        <f>ROUND((K47*H47)+O47+M47+Q47,2)</f>
        <v>0</v>
      </c>
      <c r="S47" s="305">
        <f t="shared" si="0"/>
        <v>0</v>
      </c>
    </row>
    <row r="48" spans="1:19" ht="18" customHeight="1">
      <c r="A48" s="14">
        <v>23</v>
      </c>
      <c r="B48" s="14"/>
      <c r="C48" s="14"/>
      <c r="D48" s="45" t="s">
        <v>23</v>
      </c>
      <c r="E48" s="64" t="s">
        <v>76</v>
      </c>
      <c r="F48" s="64" t="s">
        <v>76</v>
      </c>
      <c r="G48" s="60">
        <v>2</v>
      </c>
      <c r="H48" s="20">
        <v>3</v>
      </c>
      <c r="I48" s="19">
        <v>2.81</v>
      </c>
      <c r="J48" s="21">
        <v>17697</v>
      </c>
      <c r="K48" s="21">
        <f>'расчет по нов.коэф1.09.20'!O76</f>
        <v>49728.57</v>
      </c>
      <c r="L48" s="22">
        <v>0</v>
      </c>
      <c r="M48" s="24">
        <f t="shared" si="2"/>
        <v>0</v>
      </c>
      <c r="N48" s="22">
        <v>0.1</v>
      </c>
      <c r="O48" s="23">
        <f t="shared" si="3"/>
        <v>14918.57</v>
      </c>
      <c r="P48" s="22">
        <v>0.3</v>
      </c>
      <c r="Q48" s="24">
        <f>J48*P48*H48</f>
        <v>15927.3</v>
      </c>
      <c r="R48" s="299">
        <f>'расчет по нов.коэф1.09.20'!W75+'расчет по нов.коэф1.09.20'!W76+'расчет по нов.коэф1.09.20'!W77+'расчет по нов.коэф1.09.20'!W78</f>
        <v>180031.61</v>
      </c>
      <c r="S48" s="305">
        <f t="shared" si="0"/>
        <v>2160379.32</v>
      </c>
    </row>
    <row r="49" spans="1:19" ht="18" customHeight="1" hidden="1">
      <c r="A49" s="14">
        <v>16</v>
      </c>
      <c r="B49" s="14"/>
      <c r="C49" s="14"/>
      <c r="D49" s="45" t="s">
        <v>22</v>
      </c>
      <c r="E49" s="36"/>
      <c r="F49" s="36"/>
      <c r="G49" s="49"/>
      <c r="H49" s="20"/>
      <c r="I49" s="20"/>
      <c r="J49" s="21">
        <v>17697</v>
      </c>
      <c r="K49" s="21">
        <f>I49*J49</f>
        <v>0</v>
      </c>
      <c r="L49" s="22">
        <v>0</v>
      </c>
      <c r="M49" s="24">
        <f t="shared" si="2"/>
        <v>0</v>
      </c>
      <c r="N49" s="22">
        <v>0.1</v>
      </c>
      <c r="O49" s="23">
        <f t="shared" si="3"/>
        <v>0</v>
      </c>
      <c r="P49" s="22"/>
      <c r="Q49" s="24">
        <f>J49*P49*H49</f>
        <v>0</v>
      </c>
      <c r="R49" s="299">
        <f>ROUND((K49*H49)+O49+M49+Q49,2)</f>
        <v>0</v>
      </c>
      <c r="S49" s="305">
        <f t="shared" si="0"/>
        <v>0</v>
      </c>
    </row>
    <row r="50" spans="1:19" ht="18" customHeight="1" hidden="1">
      <c r="A50" s="14">
        <v>16</v>
      </c>
      <c r="B50" s="14"/>
      <c r="C50" s="14"/>
      <c r="D50" s="45" t="s">
        <v>59</v>
      </c>
      <c r="E50" s="36"/>
      <c r="F50" s="36"/>
      <c r="G50" s="49"/>
      <c r="H50" s="20"/>
      <c r="I50" s="20"/>
      <c r="J50" s="21">
        <v>17697</v>
      </c>
      <c r="K50" s="21">
        <f>I50*J50</f>
        <v>0</v>
      </c>
      <c r="L50" s="22">
        <v>0</v>
      </c>
      <c r="M50" s="24">
        <f t="shared" si="2"/>
        <v>0</v>
      </c>
      <c r="N50" s="22">
        <v>0.1</v>
      </c>
      <c r="O50" s="23">
        <f t="shared" si="3"/>
        <v>0</v>
      </c>
      <c r="P50" s="22"/>
      <c r="Q50" s="24">
        <f>J50*P50*H50</f>
        <v>0</v>
      </c>
      <c r="R50" s="299">
        <f>ROUND((K50*H50)+O50+M50+Q50,2)</f>
        <v>0</v>
      </c>
      <c r="S50" s="305">
        <f t="shared" si="0"/>
        <v>0</v>
      </c>
    </row>
    <row r="51" spans="1:19" ht="24" customHeight="1">
      <c r="A51" s="14">
        <v>24</v>
      </c>
      <c r="B51" s="14"/>
      <c r="C51" s="14"/>
      <c r="D51" s="45" t="s">
        <v>20</v>
      </c>
      <c r="E51" s="64" t="s">
        <v>76</v>
      </c>
      <c r="F51" s="64" t="s">
        <v>76</v>
      </c>
      <c r="G51" s="60">
        <v>2</v>
      </c>
      <c r="H51" s="20">
        <v>2</v>
      </c>
      <c r="I51" s="19">
        <v>2.94</v>
      </c>
      <c r="J51" s="21">
        <v>17697</v>
      </c>
      <c r="K51" s="21">
        <f>'расчет по нов.коэф1.09.20'!O70</f>
        <v>53267.969999999994</v>
      </c>
      <c r="L51" s="22">
        <v>0</v>
      </c>
      <c r="M51" s="24">
        <f t="shared" si="2"/>
        <v>0</v>
      </c>
      <c r="N51" s="22">
        <v>0.1</v>
      </c>
      <c r="O51" s="23">
        <f t="shared" si="3"/>
        <v>10653.59</v>
      </c>
      <c r="P51" s="22">
        <v>0.3</v>
      </c>
      <c r="Q51" s="24">
        <f>J51*P51*H51</f>
        <v>10618.199999999999</v>
      </c>
      <c r="R51" s="299">
        <f>'расчет по нов.коэф1.09.20'!W70+'расчет по нов.коэф1.09.20'!W71</f>
        <v>127807.75</v>
      </c>
      <c r="S51" s="305">
        <f t="shared" si="0"/>
        <v>1533693</v>
      </c>
    </row>
    <row r="52" spans="1:19" ht="26.25" customHeight="1">
      <c r="A52" s="14">
        <v>25</v>
      </c>
      <c r="B52" s="14"/>
      <c r="C52" s="14"/>
      <c r="D52" s="45" t="s">
        <v>57</v>
      </c>
      <c r="E52" s="64" t="s">
        <v>76</v>
      </c>
      <c r="F52" s="64" t="s">
        <v>76</v>
      </c>
      <c r="G52" s="60">
        <v>2</v>
      </c>
      <c r="H52" s="20">
        <v>2</v>
      </c>
      <c r="I52" s="19">
        <v>2.81</v>
      </c>
      <c r="J52" s="21">
        <v>17697</v>
      </c>
      <c r="K52" s="21">
        <f>'расчет по нов.коэф1.09.20'!O79</f>
        <v>49728.57</v>
      </c>
      <c r="L52" s="22">
        <v>0</v>
      </c>
      <c r="M52" s="24">
        <f t="shared" si="2"/>
        <v>0</v>
      </c>
      <c r="N52" s="22">
        <v>0.1</v>
      </c>
      <c r="O52" s="23">
        <f t="shared" si="3"/>
        <v>9945.71</v>
      </c>
      <c r="P52" s="22"/>
      <c r="Q52" s="24"/>
      <c r="R52" s="299">
        <f>'расчет по нов.коэф1.09.20'!W79+'расчет по нов.коэф1.09.20'!W80</f>
        <v>109402.87</v>
      </c>
      <c r="S52" s="305">
        <f t="shared" si="0"/>
        <v>1312834.44</v>
      </c>
    </row>
    <row r="53" spans="1:19" ht="18" customHeight="1">
      <c r="A53" s="14">
        <v>26</v>
      </c>
      <c r="B53" s="14"/>
      <c r="C53" s="14"/>
      <c r="D53" s="45" t="s">
        <v>58</v>
      </c>
      <c r="E53" s="64" t="s">
        <v>76</v>
      </c>
      <c r="F53" s="64" t="s">
        <v>76</v>
      </c>
      <c r="G53" s="60">
        <v>4</v>
      </c>
      <c r="H53" s="20">
        <v>1</v>
      </c>
      <c r="I53" s="19">
        <v>2.89</v>
      </c>
      <c r="J53" s="21">
        <v>17697</v>
      </c>
      <c r="K53" s="21">
        <f>'расчет по нов.коэф1.09.20'!O81</f>
        <v>51144.33</v>
      </c>
      <c r="L53" s="22">
        <v>0</v>
      </c>
      <c r="M53" s="24">
        <f t="shared" si="2"/>
        <v>0</v>
      </c>
      <c r="N53" s="22">
        <v>0.1</v>
      </c>
      <c r="O53" s="23">
        <f t="shared" si="3"/>
        <v>5114.43</v>
      </c>
      <c r="P53" s="22"/>
      <c r="Q53" s="71">
        <v>0.05</v>
      </c>
      <c r="R53" s="299">
        <f>'расчет по нов.коэф1.09.20'!W81</f>
        <v>56258.76</v>
      </c>
      <c r="S53" s="305">
        <f t="shared" si="0"/>
        <v>675105.12</v>
      </c>
    </row>
    <row r="54" spans="1:19" ht="18" customHeight="1">
      <c r="A54" s="14">
        <v>27</v>
      </c>
      <c r="B54" s="14"/>
      <c r="C54" s="14"/>
      <c r="D54" s="45" t="s">
        <v>24</v>
      </c>
      <c r="E54" s="64" t="s">
        <v>76</v>
      </c>
      <c r="F54" s="64" t="s">
        <v>76</v>
      </c>
      <c r="G54" s="60">
        <v>4</v>
      </c>
      <c r="H54" s="20">
        <v>1</v>
      </c>
      <c r="I54" s="19">
        <v>2.81</v>
      </c>
      <c r="J54" s="21">
        <v>17697</v>
      </c>
      <c r="K54" s="21">
        <f>'расчет по нов.коэф1.09.20'!O82</f>
        <v>51144.33</v>
      </c>
      <c r="L54" s="22">
        <v>0</v>
      </c>
      <c r="M54" s="24">
        <f t="shared" si="2"/>
        <v>0</v>
      </c>
      <c r="N54" s="22">
        <v>0.1</v>
      </c>
      <c r="O54" s="23">
        <f t="shared" si="3"/>
        <v>5114.43</v>
      </c>
      <c r="P54" s="22"/>
      <c r="Q54" s="24"/>
      <c r="R54" s="299">
        <f>'расчет по нов.коэф1.09.20'!W82</f>
        <v>56258.76</v>
      </c>
      <c r="S54" s="305">
        <f t="shared" si="0"/>
        <v>675105.12</v>
      </c>
    </row>
    <row r="55" spans="1:19" ht="18" customHeight="1">
      <c r="A55" s="14">
        <v>28</v>
      </c>
      <c r="B55" s="14"/>
      <c r="C55" s="14"/>
      <c r="D55" s="10" t="s">
        <v>33</v>
      </c>
      <c r="E55" s="64" t="s">
        <v>76</v>
      </c>
      <c r="F55" s="64" t="s">
        <v>76</v>
      </c>
      <c r="G55" s="60">
        <v>1</v>
      </c>
      <c r="H55" s="20">
        <v>3</v>
      </c>
      <c r="I55" s="19">
        <v>2.77</v>
      </c>
      <c r="J55" s="21">
        <v>17697</v>
      </c>
      <c r="K55" s="21">
        <f>'расчет по нов.коэф1.09.20'!O84</f>
        <v>49020.69</v>
      </c>
      <c r="L55" s="22">
        <v>0</v>
      </c>
      <c r="M55" s="24">
        <f t="shared" si="2"/>
        <v>0</v>
      </c>
      <c r="N55" s="22">
        <v>0.1</v>
      </c>
      <c r="O55" s="23">
        <f t="shared" si="3"/>
        <v>14706.21</v>
      </c>
      <c r="P55" s="22"/>
      <c r="Q55" s="24">
        <v>29783</v>
      </c>
      <c r="R55" s="299">
        <f>'расчет по нов.коэф1.09.20'!W83+'расчет по нов.коэф1.09.20'!W84+'расчет по нов.коэф1.09.20'!W85</f>
        <v>198451.16999999998</v>
      </c>
      <c r="S55" s="305">
        <f t="shared" si="0"/>
        <v>2381414.04</v>
      </c>
    </row>
    <row r="56" spans="1:19" ht="18" customHeight="1" thickBot="1">
      <c r="A56" s="75">
        <v>29</v>
      </c>
      <c r="B56" s="75"/>
      <c r="C56" s="75"/>
      <c r="D56" s="46" t="s">
        <v>25</v>
      </c>
      <c r="E56" s="64" t="s">
        <v>76</v>
      </c>
      <c r="F56" s="64" t="s">
        <v>76</v>
      </c>
      <c r="G56" s="344">
        <v>2</v>
      </c>
      <c r="H56" s="332">
        <v>1</v>
      </c>
      <c r="I56" s="307">
        <v>2.81</v>
      </c>
      <c r="J56" s="308">
        <v>17697</v>
      </c>
      <c r="K56" s="308">
        <f>'расчет по нов.коэф1.09.20'!O86</f>
        <v>49728.57</v>
      </c>
      <c r="L56" s="309">
        <v>0</v>
      </c>
      <c r="M56" s="310">
        <f t="shared" si="2"/>
        <v>0</v>
      </c>
      <c r="N56" s="309">
        <v>0.1</v>
      </c>
      <c r="O56" s="311">
        <f t="shared" si="3"/>
        <v>4972.86</v>
      </c>
      <c r="P56" s="309"/>
      <c r="Q56" s="310"/>
      <c r="R56" s="313">
        <f>'расчет по нов.коэф1.09.20'!W86</f>
        <v>54701.43</v>
      </c>
      <c r="S56" s="314">
        <f t="shared" si="0"/>
        <v>656417.16</v>
      </c>
    </row>
    <row r="57" spans="1:19" s="39" customFormat="1" ht="20.25" customHeight="1" thickBot="1">
      <c r="A57" s="469" t="s">
        <v>26</v>
      </c>
      <c r="B57" s="470"/>
      <c r="C57" s="470"/>
      <c r="D57" s="471"/>
      <c r="E57" s="321"/>
      <c r="F57" s="321"/>
      <c r="G57" s="345"/>
      <c r="H57" s="351">
        <f>SUM(H40:H56)</f>
        <v>20.5</v>
      </c>
      <c r="I57" s="346"/>
      <c r="J57" s="346"/>
      <c r="K57" s="347"/>
      <c r="L57" s="347">
        <f>SUM(L41:L56)</f>
        <v>0</v>
      </c>
      <c r="M57" s="347">
        <f>SUM(M41:M56)</f>
        <v>0</v>
      </c>
      <c r="N57" s="347"/>
      <c r="O57" s="347"/>
      <c r="P57" s="347"/>
      <c r="Q57" s="347"/>
      <c r="R57" s="348">
        <v>1213880.91</v>
      </c>
      <c r="S57" s="349">
        <f>SUM(S41:S56)</f>
        <v>14776676.879999999</v>
      </c>
    </row>
    <row r="58" spans="1:19" s="39" customFormat="1" ht="19.5" customHeight="1" thickBot="1">
      <c r="A58" s="472" t="s">
        <v>27</v>
      </c>
      <c r="B58" s="473"/>
      <c r="C58" s="473"/>
      <c r="D58" s="474"/>
      <c r="E58" s="54"/>
      <c r="F58" s="54"/>
      <c r="G58" s="40"/>
      <c r="H58" s="350">
        <f>H20+H39+H57</f>
        <v>84.625</v>
      </c>
      <c r="I58" s="40"/>
      <c r="J58" s="40"/>
      <c r="K58" s="41">
        <f>K20+K39+K57</f>
        <v>1429810</v>
      </c>
      <c r="L58" s="41">
        <f>L20+L39+L57</f>
        <v>0</v>
      </c>
      <c r="M58" s="41">
        <f>M20+M39+M57</f>
        <v>0</v>
      </c>
      <c r="N58" s="41">
        <f>N20+N39+N57</f>
        <v>0</v>
      </c>
      <c r="O58" s="41">
        <f>O57+O39+O20</f>
        <v>249612.1385</v>
      </c>
      <c r="P58" s="41">
        <f>P20+P39+P57</f>
        <v>0</v>
      </c>
      <c r="Q58" s="41">
        <f>Q20+Q39+Q57</f>
        <v>432019.92125</v>
      </c>
      <c r="R58" s="304">
        <f>R20+R39+R57</f>
        <v>7881814.069999999</v>
      </c>
      <c r="S58" s="41">
        <f>S20+S39+S57</f>
        <v>94791874.79999998</v>
      </c>
    </row>
    <row r="60" spans="4:18" ht="15" customHeight="1">
      <c r="D60" s="7" t="s">
        <v>11</v>
      </c>
      <c r="E60" s="7"/>
      <c r="F60" s="7"/>
      <c r="G60" s="31"/>
      <c r="H60" s="31"/>
      <c r="I60" s="31"/>
      <c r="J60" s="26"/>
      <c r="K60" s="475" t="s">
        <v>65</v>
      </c>
      <c r="L60" s="475"/>
      <c r="M60" s="475"/>
      <c r="N60" s="475"/>
      <c r="O60" s="475"/>
      <c r="P60" s="475"/>
      <c r="Q60" s="475"/>
      <c r="R60" s="32"/>
    </row>
    <row r="61" spans="8:18" ht="12.75">
      <c r="H61" s="27" t="s">
        <v>28</v>
      </c>
      <c r="K61" s="476" t="s">
        <v>29</v>
      </c>
      <c r="L61" s="476"/>
      <c r="M61" s="476"/>
      <c r="N61" s="476"/>
      <c r="O61" s="476"/>
      <c r="P61" s="476"/>
      <c r="Q61" s="476"/>
      <c r="R61" s="32"/>
    </row>
    <row r="62" spans="16:18" ht="12.75">
      <c r="P62" s="37"/>
      <c r="R62" s="32"/>
    </row>
    <row r="63" spans="1:18" ht="12.75">
      <c r="A63" s="2"/>
      <c r="B63" s="2"/>
      <c r="C63" s="2"/>
      <c r="R63" s="32"/>
    </row>
    <row r="64" spans="1:16" ht="12.75">
      <c r="A64" s="2"/>
      <c r="B64" s="2"/>
      <c r="C64" s="2"/>
      <c r="P64" s="37"/>
    </row>
    <row r="65" spans="1:18" s="34" customFormat="1" ht="41.25" customHeight="1">
      <c r="A65" s="33"/>
      <c r="B65" s="33"/>
      <c r="C65" s="33"/>
      <c r="D65" s="467"/>
      <c r="E65" s="467"/>
      <c r="F65" s="467"/>
      <c r="G65" s="468"/>
      <c r="H65" s="468"/>
      <c r="I65" s="468"/>
      <c r="J65" s="468"/>
      <c r="K65" s="468"/>
      <c r="L65" s="468"/>
      <c r="M65" s="468"/>
      <c r="N65" s="468"/>
      <c r="O65" s="468"/>
      <c r="P65" s="468"/>
      <c r="Q65" s="468"/>
      <c r="R65" s="468"/>
    </row>
    <row r="66" spans="1:3" ht="12.75">
      <c r="A66" s="2"/>
      <c r="B66" s="2"/>
      <c r="C66" s="2"/>
    </row>
    <row r="67" spans="1:18" s="34" customFormat="1" ht="12.75">
      <c r="A67" s="33"/>
      <c r="B67" s="33"/>
      <c r="C67" s="33"/>
      <c r="D67" s="467"/>
      <c r="E67" s="467"/>
      <c r="F67" s="467"/>
      <c r="G67" s="468"/>
      <c r="H67" s="468"/>
      <c r="I67" s="468"/>
      <c r="J67" s="468"/>
      <c r="K67" s="468"/>
      <c r="L67" s="468"/>
      <c r="M67" s="468"/>
      <c r="N67" s="468"/>
      <c r="O67" s="468"/>
      <c r="P67" s="35"/>
      <c r="Q67" s="35"/>
      <c r="R67" s="35"/>
    </row>
    <row r="68" spans="1:3" ht="12.75">
      <c r="A68" s="2"/>
      <c r="B68" s="2"/>
      <c r="C68" s="2"/>
    </row>
    <row r="69" ht="12.75">
      <c r="O69" s="32"/>
    </row>
  </sheetData>
  <sheetProtection/>
  <mergeCells count="34">
    <mergeCell ref="I3:P3"/>
    <mergeCell ref="K4:R4"/>
    <mergeCell ref="I5:R5"/>
    <mergeCell ref="A12:R12"/>
    <mergeCell ref="H6:R6"/>
    <mergeCell ref="I7:R7"/>
    <mergeCell ref="I1:R1"/>
    <mergeCell ref="G14:G15"/>
    <mergeCell ref="I14:I15"/>
    <mergeCell ref="D9:R9"/>
    <mergeCell ref="A10:R10"/>
    <mergeCell ref="A11:R11"/>
    <mergeCell ref="D2:G2"/>
    <mergeCell ref="I2:R2"/>
    <mergeCell ref="P14:Q14"/>
    <mergeCell ref="R14:R15"/>
    <mergeCell ref="J14:J15"/>
    <mergeCell ref="K14:K15"/>
    <mergeCell ref="L14:M14"/>
    <mergeCell ref="N14:O14"/>
    <mergeCell ref="H14:H15"/>
    <mergeCell ref="D14:D15"/>
    <mergeCell ref="E14:E15"/>
    <mergeCell ref="F14:F15"/>
    <mergeCell ref="S14:S15"/>
    <mergeCell ref="D65:R65"/>
    <mergeCell ref="D67:O67"/>
    <mergeCell ref="A39:D39"/>
    <mergeCell ref="A57:D57"/>
    <mergeCell ref="A58:D58"/>
    <mergeCell ref="K60:Q60"/>
    <mergeCell ref="K61:Q61"/>
    <mergeCell ref="A14:A15"/>
    <mergeCell ref="A20:D20"/>
  </mergeCells>
  <printOptions/>
  <pageMargins left="0.1968503937007874" right="0.1968503937007874" top="0.2755905511811024" bottom="0.2362204724409449" header="0.2362204724409449" footer="0.2362204724409449"/>
  <pageSetup horizontalDpi="600" verticalDpi="600" orientation="landscape" paperSize="9" scale="94" r:id="rId1"/>
  <rowBreaks count="1" manualBreakCount="1">
    <brk id="6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P23"/>
  <sheetViews>
    <sheetView zoomScaleSheetLayoutView="80" zoomScalePageLayoutView="0" workbookViewId="0" topLeftCell="A1">
      <selection activeCell="T17" sqref="T17"/>
    </sheetView>
  </sheetViews>
  <sheetFormatPr defaultColWidth="9.00390625" defaultRowHeight="12.75"/>
  <cols>
    <col min="1" max="1" width="5.375" style="231" customWidth="1"/>
    <col min="2" max="2" width="9.375" style="260" customWidth="1"/>
    <col min="3" max="3" width="47.625" style="231" customWidth="1"/>
    <col min="4" max="15" width="6.25390625" style="231" customWidth="1"/>
    <col min="16" max="16" width="9.125" style="231" customWidth="1"/>
  </cols>
  <sheetData>
    <row r="3" spans="3:14" ht="20.25">
      <c r="C3" s="494" t="s">
        <v>216</v>
      </c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</row>
    <row r="4" spans="4:10" ht="20.25">
      <c r="D4" s="494" t="s">
        <v>81</v>
      </c>
      <c r="E4" s="494"/>
      <c r="F4" s="494"/>
      <c r="G4" s="494"/>
      <c r="H4" s="494"/>
      <c r="I4" s="494"/>
      <c r="J4" s="494"/>
    </row>
    <row r="5" spans="15:16" ht="20.25">
      <c r="O5" s="495" t="s">
        <v>159</v>
      </c>
      <c r="P5" s="495"/>
    </row>
    <row r="6" spans="1:16" ht="20.25" customHeight="1">
      <c r="A6" s="232">
        <v>1</v>
      </c>
      <c r="B6" s="493" t="s">
        <v>160</v>
      </c>
      <c r="C6" s="232" t="s">
        <v>200</v>
      </c>
      <c r="D6" s="233">
        <v>18</v>
      </c>
      <c r="E6" s="234"/>
      <c r="F6" s="234"/>
      <c r="G6" s="234"/>
      <c r="H6" s="234"/>
      <c r="I6" s="234"/>
      <c r="J6" s="234"/>
      <c r="K6" s="234"/>
      <c r="L6" s="234"/>
      <c r="M6" s="235"/>
      <c r="N6" s="235"/>
      <c r="O6" s="235"/>
      <c r="P6" s="233">
        <f aca="true" t="shared" si="0" ref="P6:P18">SUM(D6:O6)</f>
        <v>18</v>
      </c>
    </row>
    <row r="7" spans="1:16" ht="20.25">
      <c r="A7" s="232">
        <v>2</v>
      </c>
      <c r="B7" s="493"/>
      <c r="C7" s="232" t="s">
        <v>201</v>
      </c>
      <c r="D7" s="234"/>
      <c r="E7" s="233">
        <v>20</v>
      </c>
      <c r="F7" s="234"/>
      <c r="G7" s="234"/>
      <c r="H7" s="234"/>
      <c r="I7" s="234"/>
      <c r="J7" s="234"/>
      <c r="K7" s="234"/>
      <c r="L7" s="234"/>
      <c r="M7" s="235"/>
      <c r="N7" s="235"/>
      <c r="O7" s="235"/>
      <c r="P7" s="233">
        <f t="shared" si="0"/>
        <v>20</v>
      </c>
    </row>
    <row r="8" spans="1:16" ht="20.25">
      <c r="A8" s="232">
        <v>3</v>
      </c>
      <c r="B8" s="493"/>
      <c r="C8" s="232" t="s">
        <v>202</v>
      </c>
      <c r="D8" s="234"/>
      <c r="E8" s="234"/>
      <c r="F8" s="233">
        <v>22</v>
      </c>
      <c r="G8" s="234"/>
      <c r="H8" s="234"/>
      <c r="I8" s="234"/>
      <c r="J8" s="234"/>
      <c r="K8" s="234"/>
      <c r="L8" s="234"/>
      <c r="M8" s="235"/>
      <c r="N8" s="235"/>
      <c r="O8" s="235"/>
      <c r="P8" s="233">
        <f t="shared" si="0"/>
        <v>22</v>
      </c>
    </row>
    <row r="9" spans="1:16" ht="20.25" customHeight="1">
      <c r="A9" s="232">
        <v>4</v>
      </c>
      <c r="B9" s="493" t="s">
        <v>161</v>
      </c>
      <c r="C9" s="232" t="s">
        <v>162</v>
      </c>
      <c r="D9" s="234"/>
      <c r="E9" s="234"/>
      <c r="F9" s="234"/>
      <c r="G9" s="233">
        <v>29</v>
      </c>
      <c r="H9" s="234"/>
      <c r="I9" s="234"/>
      <c r="J9" s="234"/>
      <c r="K9" s="234"/>
      <c r="L9" s="234"/>
      <c r="M9" s="235"/>
      <c r="N9" s="235"/>
      <c r="O9" s="235"/>
      <c r="P9" s="233">
        <f t="shared" si="0"/>
        <v>29</v>
      </c>
    </row>
    <row r="10" spans="1:16" ht="20.25">
      <c r="A10" s="232">
        <v>5</v>
      </c>
      <c r="B10" s="493"/>
      <c r="C10" s="232" t="s">
        <v>163</v>
      </c>
      <c r="D10" s="234"/>
      <c r="E10" s="234"/>
      <c r="F10" s="234"/>
      <c r="G10" s="234"/>
      <c r="H10" s="233">
        <v>28</v>
      </c>
      <c r="I10" s="234"/>
      <c r="J10" s="234"/>
      <c r="K10" s="234"/>
      <c r="L10" s="234"/>
      <c r="M10" s="235"/>
      <c r="N10" s="235"/>
      <c r="O10" s="235"/>
      <c r="P10" s="233">
        <f t="shared" si="0"/>
        <v>28</v>
      </c>
    </row>
    <row r="11" spans="1:16" ht="20.25">
      <c r="A11" s="232">
        <v>6</v>
      </c>
      <c r="B11" s="493"/>
      <c r="C11" s="232" t="s">
        <v>164</v>
      </c>
      <c r="D11" s="234"/>
      <c r="E11" s="234"/>
      <c r="F11" s="234"/>
      <c r="G11" s="234"/>
      <c r="H11" s="234"/>
      <c r="I11" s="233">
        <v>26</v>
      </c>
      <c r="J11" s="234"/>
      <c r="K11" s="234"/>
      <c r="L11" s="234"/>
      <c r="M11" s="235"/>
      <c r="N11" s="235"/>
      <c r="O11" s="235"/>
      <c r="P11" s="233">
        <f t="shared" si="0"/>
        <v>26</v>
      </c>
    </row>
    <row r="12" spans="1:16" ht="20.25" customHeight="1">
      <c r="A12" s="232">
        <v>7</v>
      </c>
      <c r="B12" s="493" t="s">
        <v>165</v>
      </c>
      <c r="C12" s="232" t="s">
        <v>166</v>
      </c>
      <c r="D12" s="234"/>
      <c r="E12" s="234"/>
      <c r="F12" s="234"/>
      <c r="G12" s="234"/>
      <c r="H12" s="234"/>
      <c r="I12" s="234"/>
      <c r="J12" s="233">
        <v>29</v>
      </c>
      <c r="K12" s="234"/>
      <c r="L12" s="234"/>
      <c r="M12" s="235"/>
      <c r="N12" s="235"/>
      <c r="O12" s="235"/>
      <c r="P12" s="233">
        <f t="shared" si="0"/>
        <v>29</v>
      </c>
    </row>
    <row r="13" spans="1:16" ht="20.25">
      <c r="A13" s="232">
        <v>8</v>
      </c>
      <c r="B13" s="493"/>
      <c r="C13" s="232" t="s">
        <v>167</v>
      </c>
      <c r="D13" s="234"/>
      <c r="E13" s="234"/>
      <c r="F13" s="234"/>
      <c r="G13" s="234"/>
      <c r="H13" s="234"/>
      <c r="I13" s="234"/>
      <c r="J13" s="234"/>
      <c r="K13" s="233">
        <v>23</v>
      </c>
      <c r="L13" s="234"/>
      <c r="M13" s="235"/>
      <c r="N13" s="235"/>
      <c r="O13" s="235"/>
      <c r="P13" s="233">
        <f t="shared" si="0"/>
        <v>23</v>
      </c>
    </row>
    <row r="14" spans="1:16" ht="20.25">
      <c r="A14" s="232">
        <v>9</v>
      </c>
      <c r="B14" s="493"/>
      <c r="C14" s="232" t="s">
        <v>168</v>
      </c>
      <c r="D14" s="234"/>
      <c r="E14" s="234"/>
      <c r="F14" s="234"/>
      <c r="G14" s="234"/>
      <c r="H14" s="234"/>
      <c r="I14" s="234"/>
      <c r="J14" s="234"/>
      <c r="K14" s="234"/>
      <c r="L14" s="233">
        <v>28</v>
      </c>
      <c r="M14" s="235"/>
      <c r="N14" s="235"/>
      <c r="O14" s="235"/>
      <c r="P14" s="233">
        <f t="shared" si="0"/>
        <v>28</v>
      </c>
    </row>
    <row r="15" spans="1:16" ht="40.5">
      <c r="A15" s="232">
        <v>10</v>
      </c>
      <c r="B15" s="493" t="s">
        <v>169</v>
      </c>
      <c r="C15" s="236" t="s">
        <v>170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3">
        <v>27</v>
      </c>
      <c r="N15" s="235"/>
      <c r="O15" s="235"/>
      <c r="P15" s="233">
        <f t="shared" si="0"/>
        <v>27</v>
      </c>
    </row>
    <row r="16" spans="1:16" ht="40.5">
      <c r="A16" s="232">
        <v>11</v>
      </c>
      <c r="B16" s="493"/>
      <c r="C16" s="236" t="s">
        <v>171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5"/>
      <c r="N16" s="233">
        <v>26</v>
      </c>
      <c r="O16" s="235"/>
      <c r="P16" s="233">
        <f t="shared" si="0"/>
        <v>26</v>
      </c>
    </row>
    <row r="17" spans="1:16" ht="40.5">
      <c r="A17" s="232">
        <v>12</v>
      </c>
      <c r="B17" s="493"/>
      <c r="C17" s="236" t="s">
        <v>172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5"/>
      <c r="N17" s="235"/>
      <c r="O17" s="233">
        <v>28</v>
      </c>
      <c r="P17" s="233">
        <f t="shared" si="0"/>
        <v>28</v>
      </c>
    </row>
    <row r="18" spans="1:16" ht="20.25">
      <c r="A18" s="237"/>
      <c r="B18" s="261"/>
      <c r="C18" s="233" t="s">
        <v>32</v>
      </c>
      <c r="D18" s="238">
        <f aca="true" t="shared" si="1" ref="D18:O18">SUM(D6:D17)</f>
        <v>18</v>
      </c>
      <c r="E18" s="238">
        <f t="shared" si="1"/>
        <v>20</v>
      </c>
      <c r="F18" s="238">
        <f t="shared" si="1"/>
        <v>22</v>
      </c>
      <c r="G18" s="238">
        <f t="shared" si="1"/>
        <v>29</v>
      </c>
      <c r="H18" s="238">
        <f t="shared" si="1"/>
        <v>28</v>
      </c>
      <c r="I18" s="238">
        <f t="shared" si="1"/>
        <v>26</v>
      </c>
      <c r="J18" s="238">
        <f t="shared" si="1"/>
        <v>29</v>
      </c>
      <c r="K18" s="238">
        <f t="shared" si="1"/>
        <v>23</v>
      </c>
      <c r="L18" s="238">
        <f t="shared" si="1"/>
        <v>28</v>
      </c>
      <c r="M18" s="238">
        <f t="shared" si="1"/>
        <v>27</v>
      </c>
      <c r="N18" s="238">
        <f t="shared" si="1"/>
        <v>26</v>
      </c>
      <c r="O18" s="238">
        <f t="shared" si="1"/>
        <v>28</v>
      </c>
      <c r="P18" s="238">
        <f t="shared" si="0"/>
        <v>304</v>
      </c>
    </row>
    <row r="20" spans="3:11" ht="20.25">
      <c r="C20" s="239" t="s">
        <v>77</v>
      </c>
      <c r="D20" s="240"/>
      <c r="E20" s="241"/>
      <c r="F20" s="242"/>
      <c r="G20" s="243"/>
      <c r="H20" s="239" t="s">
        <v>80</v>
      </c>
      <c r="I20" s="244"/>
      <c r="J20" s="244"/>
      <c r="K20" s="244"/>
    </row>
    <row r="21" spans="3:11" ht="20.25">
      <c r="C21" s="239"/>
      <c r="D21" s="239"/>
      <c r="E21" s="244"/>
      <c r="F21" s="245"/>
      <c r="G21" s="245"/>
      <c r="H21" s="243"/>
      <c r="I21" s="244"/>
      <c r="J21" s="244"/>
      <c r="K21" s="244"/>
    </row>
    <row r="22" spans="3:11" ht="20.25">
      <c r="C22" s="239" t="s">
        <v>82</v>
      </c>
      <c r="D22" s="240"/>
      <c r="E22" s="241"/>
      <c r="F22" s="242"/>
      <c r="G22" s="243"/>
      <c r="H22" s="243" t="s">
        <v>65</v>
      </c>
      <c r="I22" s="244"/>
      <c r="J22" s="244"/>
      <c r="K22" s="246"/>
    </row>
    <row r="23" spans="3:11" ht="20.25">
      <c r="C23" s="247"/>
      <c r="D23" s="247"/>
      <c r="E23" s="244"/>
      <c r="F23" s="245"/>
      <c r="G23" s="245"/>
      <c r="H23" s="248"/>
      <c r="I23" s="244"/>
      <c r="J23" s="244"/>
      <c r="K23" s="246"/>
    </row>
  </sheetData>
  <sheetProtection/>
  <mergeCells count="7">
    <mergeCell ref="B15:B17"/>
    <mergeCell ref="C3:N3"/>
    <mergeCell ref="D4:J4"/>
    <mergeCell ref="O5:P5"/>
    <mergeCell ref="B6:B8"/>
    <mergeCell ref="B9:B11"/>
    <mergeCell ref="B12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9" sqref="M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СОШ №2 Г.ПАВЛОДАРА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ЖАНАТ</dc:creator>
  <cp:keywords/>
  <dc:description/>
  <cp:lastModifiedBy>2019</cp:lastModifiedBy>
  <cp:lastPrinted>2021-02-11T04:55:36Z</cp:lastPrinted>
  <dcterms:created xsi:type="dcterms:W3CDTF">2013-09-13T04:00:10Z</dcterms:created>
  <dcterms:modified xsi:type="dcterms:W3CDTF">2021-02-26T10:46:14Z</dcterms:modified>
  <cp:category/>
  <cp:version/>
  <cp:contentType/>
  <cp:contentStatus/>
</cp:coreProperties>
</file>