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120" windowWidth="19425" windowHeight="10905"/>
  </bookViews>
  <sheets>
    <sheet name="на 31.03.19" sheetId="8" r:id="rId1"/>
    <sheet name="на 31.12" sheetId="7" r:id="rId2"/>
    <sheet name="на 30.11" sheetId="6" r:id="rId3"/>
    <sheet name="дошкольное" sheetId="1" r:id="rId4"/>
    <sheet name="на 31.10" sheetId="2" r:id="rId5"/>
    <sheet name="дополнительное образование" sheetId="5" r:id="rId6"/>
    <sheet name="ТиПО" sheetId="3" r:id="rId7"/>
    <sheet name="вузы" sheetId="4" r:id="rId8"/>
  </sheets>
  <calcPr calcId="145621"/>
</workbook>
</file>

<file path=xl/calcChain.xml><?xml version="1.0" encoding="utf-8"?>
<calcChain xmlns="http://schemas.openxmlformats.org/spreadsheetml/2006/main">
  <c r="C12" i="8" l="1"/>
  <c r="D33" i="8"/>
  <c r="C33" i="8"/>
  <c r="E20" i="8"/>
  <c r="D21" i="8"/>
  <c r="E21" i="8" s="1"/>
  <c r="C26" i="8"/>
  <c r="C23" i="8"/>
  <c r="D23" i="8" s="1"/>
  <c r="D30" i="8"/>
  <c r="C30" i="8"/>
  <c r="D29" i="8"/>
  <c r="E29" i="8" s="1"/>
  <c r="C29" i="8"/>
  <c r="E33" i="8"/>
  <c r="D31" i="8"/>
  <c r="E27" i="8"/>
  <c r="G18" i="8" s="1"/>
  <c r="D27" i="8"/>
  <c r="C27" i="8"/>
  <c r="C22" i="8"/>
  <c r="C17" i="8"/>
  <c r="C19" i="8" s="1"/>
  <c r="C33" i="7"/>
  <c r="E33" i="7" s="1"/>
  <c r="D31" i="7"/>
  <c r="C31" i="7"/>
  <c r="E31" i="7" s="1"/>
  <c r="E30" i="7"/>
  <c r="C29" i="7"/>
  <c r="D29" i="7" s="1"/>
  <c r="E29" i="7" s="1"/>
  <c r="C30" i="7"/>
  <c r="D30" i="7" s="1"/>
  <c r="C23" i="7"/>
  <c r="D23" i="7" s="1"/>
  <c r="C32" i="7"/>
  <c r="E32" i="7"/>
  <c r="D32" i="7"/>
  <c r="E27" i="7"/>
  <c r="D27" i="7"/>
  <c r="C27" i="7"/>
  <c r="C26" i="7"/>
  <c r="D26" i="7" s="1"/>
  <c r="D25" i="7"/>
  <c r="C25" i="7"/>
  <c r="C22" i="7"/>
  <c r="E20" i="7"/>
  <c r="E22" i="7" s="1"/>
  <c r="D20" i="7"/>
  <c r="D22" i="7" s="1"/>
  <c r="C17" i="7"/>
  <c r="D17" i="7" s="1"/>
  <c r="C15" i="7"/>
  <c r="D15" i="7" s="1"/>
  <c r="E22" i="8" l="1"/>
  <c r="D22" i="8"/>
  <c r="G19" i="8"/>
  <c r="C28" i="8"/>
  <c r="D26" i="8"/>
  <c r="D17" i="8"/>
  <c r="E23" i="8"/>
  <c r="E25" i="8" s="1"/>
  <c r="D25" i="8"/>
  <c r="C15" i="8"/>
  <c r="C25" i="8"/>
  <c r="E23" i="7"/>
  <c r="E26" i="7"/>
  <c r="E17" i="7"/>
  <c r="E15" i="7"/>
  <c r="D33" i="7"/>
  <c r="C13" i="7"/>
  <c r="C12" i="7" s="1"/>
  <c r="E13" i="7"/>
  <c r="E12" i="7" s="1"/>
  <c r="D13" i="7"/>
  <c r="D12" i="7" s="1"/>
  <c r="D33" i="6"/>
  <c r="E33" i="6"/>
  <c r="E15" i="6"/>
  <c r="C35" i="6"/>
  <c r="C33" i="6"/>
  <c r="C30" i="6"/>
  <c r="C29" i="6"/>
  <c r="C20" i="6"/>
  <c r="E29" i="6"/>
  <c r="E30" i="6"/>
  <c r="D30" i="6"/>
  <c r="D29" i="6"/>
  <c r="E20" i="6"/>
  <c r="D20" i="6"/>
  <c r="D15" i="8" l="1"/>
  <c r="D19" i="8"/>
  <c r="E17" i="8"/>
  <c r="D28" i="8"/>
  <c r="E26" i="8"/>
  <c r="E28" i="8" s="1"/>
  <c r="C13" i="8"/>
  <c r="D13" i="8"/>
  <c r="D12" i="8" s="1"/>
  <c r="E17" i="6"/>
  <c r="D17" i="6"/>
  <c r="E23" i="6"/>
  <c r="D23" i="6"/>
  <c r="C17" i="6"/>
  <c r="H17" i="6"/>
  <c r="D15" i="6"/>
  <c r="D13" i="6" s="1"/>
  <c r="D12" i="6" s="1"/>
  <c r="C22" i="6"/>
  <c r="E22" i="6"/>
  <c r="C23" i="6"/>
  <c r="C25" i="6"/>
  <c r="D25" i="6"/>
  <c r="C26" i="6"/>
  <c r="F26" i="6" s="1"/>
  <c r="D26" i="6"/>
  <c r="E26" i="6"/>
  <c r="E13" i="6" s="1"/>
  <c r="E12" i="6" s="1"/>
  <c r="G26" i="6"/>
  <c r="C27" i="6"/>
  <c r="D27" i="6"/>
  <c r="E27" i="6"/>
  <c r="C32" i="6"/>
  <c r="D32" i="6"/>
  <c r="E32" i="6"/>
  <c r="E30" i="2"/>
  <c r="E20" i="2"/>
  <c r="E22" i="2" s="1"/>
  <c r="D20" i="2"/>
  <c r="D22" i="2" s="1"/>
  <c r="D30" i="2"/>
  <c r="E33" i="2"/>
  <c r="D33" i="2"/>
  <c r="E32" i="2"/>
  <c r="D32" i="2"/>
  <c r="E29" i="2"/>
  <c r="D29" i="2"/>
  <c r="C20" i="2"/>
  <c r="C22" i="2"/>
  <c r="C33" i="2"/>
  <c r="C29" i="2"/>
  <c r="C32" i="2"/>
  <c r="C31" i="2"/>
  <c r="C30" i="2"/>
  <c r="C35" i="2" s="1"/>
  <c r="E26" i="2"/>
  <c r="D26" i="2"/>
  <c r="C26" i="2"/>
  <c r="E23" i="2"/>
  <c r="D23" i="2"/>
  <c r="D15" i="2"/>
  <c r="D13" i="2" s="1"/>
  <c r="D12" i="2" s="1"/>
  <c r="C23" i="2"/>
  <c r="D25" i="2"/>
  <c r="C25" i="2"/>
  <c r="C17" i="2"/>
  <c r="C15" i="2" s="1"/>
  <c r="C13" i="2" s="1"/>
  <c r="C12" i="2" s="1"/>
  <c r="E17" i="2"/>
  <c r="D17" i="2"/>
  <c r="F26" i="2"/>
  <c r="E27" i="2"/>
  <c r="D27" i="2"/>
  <c r="G26" i="2"/>
  <c r="C27" i="2"/>
  <c r="H17" i="2" s="1"/>
  <c r="E15" i="2"/>
  <c r="E13" i="2" s="1"/>
  <c r="E12" i="2" s="1"/>
  <c r="E19" i="8" l="1"/>
  <c r="E15" i="8"/>
  <c r="E13" i="8" s="1"/>
  <c r="E12" i="8" s="1"/>
  <c r="C15" i="6"/>
  <c r="C13" i="6" s="1"/>
  <c r="C12" i="6" s="1"/>
  <c r="D22" i="6"/>
</calcChain>
</file>

<file path=xl/sharedStrings.xml><?xml version="1.0" encoding="utf-8"?>
<sst xmlns="http://schemas.openxmlformats.org/spreadsheetml/2006/main" count="498" uniqueCount="127">
  <si>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</si>
  <si>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</si>
  <si>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</si>
  <si>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</si>
  <si>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</si>
  <si>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</si>
  <si>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</si>
  <si>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indexed="8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</si>
  <si>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</si>
  <si>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indexed="8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</si>
  <si>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indexed="8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</si>
  <si>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</si>
  <si>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</si>
  <si>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</si>
  <si>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</si>
  <si>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</si>
  <si>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</si>
  <si>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</si>
  <si>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</si>
  <si>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</si>
  <si>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</si>
  <si>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</si>
  <si>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</si>
  <si>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</si>
  <si>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</si>
  <si>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</si>
  <si>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</si>
  <si>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</si>
  <si>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</si>
  <si>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</si>
  <si>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</si>
  <si>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</si>
  <si>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</si>
  <si>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indexed="8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</si>
  <si>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</si>
  <si>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</si>
  <si>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</si>
  <si>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</si>
  <si>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</si>
  <si>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</si>
  <si>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</si>
  <si>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</si>
  <si>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</si>
  <si>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</si>
  <si>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по состоянию на "31"октября 2018г.</t>
  </si>
  <si>
    <t>ГУ"Средняя общеобразовательная специализированная школа профильной адаптации № 7 города Павлодара"</t>
  </si>
  <si>
    <t>по состоянию на "30"ноября 2018г.</t>
  </si>
  <si>
    <t>по состоянию на "31"декабря 2018г.</t>
  </si>
  <si>
    <t>2487,5-мультимед.кабинет 5 комплектов,498-мебель для мультимед.кабинета</t>
  </si>
  <si>
    <t>1.Товары для текущ.ремонта(краска,шпатлевка)-187,8тыс.тенге</t>
  </si>
  <si>
    <t>2.Ремонт звукового оповещения- 40,0тыс.тенге</t>
  </si>
  <si>
    <t>3.Ремонт видеорегистратора-20,0тыс.тенге</t>
  </si>
  <si>
    <t>4.Сварочные работы-70,0тыс.тенге</t>
  </si>
  <si>
    <t>Текущий ремонт 317,8тыс.тенге в том числе:</t>
  </si>
  <si>
    <t>Капитальные расходы 2985,5тыс.тенге,в том числе:</t>
  </si>
  <si>
    <t>1.Мультимедийный кабинет 58 комплектов-2487,5тыс.тенге</t>
  </si>
  <si>
    <t>2.Мебель для мультимединого кабинета-498,0тыс.тенге</t>
  </si>
  <si>
    <t>Прочие расходы 12354,5тыс.тенге, в том числе:</t>
  </si>
  <si>
    <t>1.Подписка на периодические издания-120,0тыс.тенге</t>
  </si>
  <si>
    <t>3.Канц.товары 2,5тыс.тенге</t>
  </si>
  <si>
    <t>4.Мыломощие средства -10,0тыс.тенге</t>
  </si>
  <si>
    <t>6.Дез.средства-13,6тыс.тенге</t>
  </si>
  <si>
    <t>7.Продление лицензии на программное обеспечение по управлению сайтом-34,8тыс.тенге</t>
  </si>
  <si>
    <t>8.Поверка средств измерений-102,8тыс.тенге</t>
  </si>
  <si>
    <t>9.Мониторинг системы пожарной сиганлизации-201,6тыс.тенге</t>
  </si>
  <si>
    <t>10.Тех.обслухивание ситсемы виденаблюдения-226,8тыс.тенге</t>
  </si>
  <si>
    <t>11.Изготовление мебели и стендов для кабинета робототехники-287,3тыс.тенге</t>
  </si>
  <si>
    <t>12.Медосмотр сотрудников-48,0тыс.тенге</t>
  </si>
  <si>
    <t>13.Опрессовка-269,0тыс.тенге</t>
  </si>
  <si>
    <t>14.Интерактивный образовательный контент-190,0тыс.тенге</t>
  </si>
  <si>
    <t>15.Услуги по обработке от педикулеза-20,0тыс.тенге</t>
  </si>
  <si>
    <t>16.Заправка картриджей: 65,0тыс.тенге</t>
  </si>
  <si>
    <t>17.Установка флагштока-95,0тыс.тенге</t>
  </si>
  <si>
    <t>18.Программное обеспечение тарификация-45,0тыс.тенге</t>
  </si>
  <si>
    <t>19.Тех.обслуживание пожарной сигнализации-60,0тыс.тенге</t>
  </si>
  <si>
    <t>20.Услуги по продлению доступа на вэб-сайт для управления контентом интеракивных он-лайн уроков-70,0тыс.тенге</t>
  </si>
  <si>
    <t>21.Услуги облачного сервиса-150,0тыс.тенге</t>
  </si>
  <si>
    <t>22.Дератизация и дезинсекция-11,7тыс.тенге</t>
  </si>
  <si>
    <t>23.Вывоз мусора-381,2тыс.тенге</t>
  </si>
  <si>
    <t>24.Банковские услуги-172,0тыс.тенге</t>
  </si>
  <si>
    <t>25.Премия-25,0тыс.тенге</t>
  </si>
  <si>
    <t>26.Пособие на оздоровление-4618,9тыс.тенге</t>
  </si>
  <si>
    <t>27.Командировочные расходы-660,9тыс.тенге</t>
  </si>
  <si>
    <t>28.услуги по организации спортивных мероприятий для юношей 10-х классов-69,8 тыс.тенге</t>
  </si>
  <si>
    <t>29.Услуги по обеспечению горячим питанием детей -сирот и детей из малообеспеченных семей-2914,4тыс.тенге</t>
  </si>
  <si>
    <t>30.Приобретение одежды и обуви для детей -сирот и детей из малообеспеченных семей-1164,6тыс.тенге</t>
  </si>
  <si>
    <t>31.Приобретение канц.товаров для детей -сирот и детей из малообеспеченных семей-42,9тыс.тенге</t>
  </si>
  <si>
    <t>5.Хоз.товары(ветошь,грабли,ножовка)-149,5тыс.тенге</t>
  </si>
  <si>
    <t>2.Бумага А-4-103,1тыс.тенге</t>
  </si>
  <si>
    <t>32.Проф.испытание и экспертное обследование элекроустановок-20,1тыс.тенге</t>
  </si>
  <si>
    <t>33.Услуги по перезарядке огнетушителей-9,0тыс.тенге</t>
  </si>
  <si>
    <t>Расшифровка                                                                                                                                                        к таблице"Основные показатели финансовой деятельности организации образования"</t>
  </si>
  <si>
    <t>по состоянию на "31"марта 2019г.</t>
  </si>
  <si>
    <t>2.Замена блока питания и кабеля для системы видеонаблюдения 32,3тыс.тенге</t>
  </si>
  <si>
    <t>1.Подписка на периодические издания-118,0тыс.тенге</t>
  </si>
  <si>
    <t>2.Бумага А-4-119,5тыс.тенге</t>
  </si>
  <si>
    <t>1.Товары для текущ.ремонта(краска,шпатлевка)-234,0тыс.тенге</t>
  </si>
  <si>
    <t>Текущий ремонт 266,3тыс.тенге в том числе:</t>
  </si>
  <si>
    <t>3.Мыломощие средства (жидкое мыло,чистящее средство)-48,2тыс.тенге</t>
  </si>
  <si>
    <t>4.Хоз.товары(ветошь)-115,2тыс.тенге</t>
  </si>
  <si>
    <t>5.Дез.средства-17,1тыс.тенге</t>
  </si>
  <si>
    <t>6.Продление лицензии на программное обеспечение по управлению сайтом-36,0тыс.тенге</t>
  </si>
  <si>
    <t>7.Поверка средств измерений-36,0тыс.тенге</t>
  </si>
  <si>
    <t>8.Мониторинг системы пожарной сиганлизации-201,6тыс.тенге</t>
  </si>
  <si>
    <t>9.Тех.обслухивание ситсемы виденаблюдения-240,0тыс.тенге</t>
  </si>
  <si>
    <t>10.Изготовление мебели и стендов для кабинета робототехники-99,0тыс.тенге</t>
  </si>
  <si>
    <t>11.Медосмотр сотрудников-60,0тыс.тенге</t>
  </si>
  <si>
    <t>12.Опрессовка-351,9тыс.тенге</t>
  </si>
  <si>
    <t>13.Интерактивный образовательный контент-190,0тыс.тенге</t>
  </si>
  <si>
    <t>14.Услуги по обработке от педикулеза-20,0тыс.тенге</t>
  </si>
  <si>
    <t>15.Заправка картриджей: 70,0тыс.тенге</t>
  </si>
  <si>
    <t>16.Программное обеспечение тарификация-45,0тыс.тенге</t>
  </si>
  <si>
    <t>17.Тех.обслуживание пожарной сигнализации-72,0тыс.тенге</t>
  </si>
  <si>
    <t>18.Услуги по продлению доступа на вэб-сайт для управления контентом интеракивных он-лайн уроков-70,0тыс.тенге</t>
  </si>
  <si>
    <t>19.Дератизация и дезинсекция-28,0тыс.тенге</t>
  </si>
  <si>
    <t>20.Вывоз мусора-381,2тыс.тенге</t>
  </si>
  <si>
    <t>21.Банковские услуги-180,0тыс.тенге</t>
  </si>
  <si>
    <t>22.Пособие на оздоровление-4619,0тыс.тенге</t>
  </si>
  <si>
    <t>23.услуги по организации спортивных мероприятий для юношей 10-х классов-64,8 тыс.тенге</t>
  </si>
  <si>
    <t>25.Приобретение одежды и обуви для детей -сирот и детей из малообеспеченных семей-395,0тыс.тенге</t>
  </si>
  <si>
    <t>26.Проф.испытание и экспертное обследование элекроустановок-35,0тыс.тенге</t>
  </si>
  <si>
    <t>27.Услуги по перезарядке огнетушителей-100,0тыс.тенге</t>
  </si>
  <si>
    <t>28.Услуги по установке камер видеонаблюдения 16 штук-580,0тыс,тенге</t>
  </si>
  <si>
    <t>29.Изготовление макета юрты -224,0тыс.тенге</t>
  </si>
  <si>
    <t>30.Трансферты физ.лицам(выпускникам- сиротам)-5,0тыс.тенге</t>
  </si>
  <si>
    <t>24.Услуги по обеспечению горячим питанием детей -сирот и детей из малообеспеченных семей-3607тыс.тенге</t>
  </si>
  <si>
    <t>на 31.03.2019г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</si>
</sst>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sz val="16"/>
      <color indexed="8"/>
      <name val="Arial Narrow"/>
      <family val="2"/>
      <charset val="204"/>
    </font>
    <font>
      <sz val="16"/>
      <color indexed="8"/>
      <name val="Arial Narrow"/>
      <family val="2"/>
      <charset val="204"/>
    </font>
    <font>
      <i/>
      <sz val="14"/>
      <color indexed="8"/>
      <name val="Arial Narrow"/>
      <family val="2"/>
      <charset val="204"/>
    </font>
    <font>
      <i/>
      <sz val="12"/>
      <color indexed="8"/>
      <name val="Arial Narrow"/>
      <family val="2"/>
      <charset val="204"/>
    </font>
    <font>
      <i/>
      <sz val="10"/>
      <color indexed="8"/>
      <name val="Arial Narrow"/>
      <family val="2"/>
      <charset val="204"/>
    </font>
    <font>
      <i/>
      <u/>
      <sz val="14"/>
      <color indexed="8"/>
      <name val="Arial Narrow"/>
      <family val="2"/>
      <charset val="204"/>
    </font>
    <font>
      <sz val="8"/>
      <name val="Calibri"/>
      <family val="2"/>
    </font>
    <font>
      <sz val="16"/>
      <color rgb="FFFF0000"/>
      <name val="Arial Narrow"/>
      <family val="2"/>
      <charset val="204"/>
    </font>
    <font>
      <sz val="11"/>
      <color rgb="FFFF0000"/>
      <name val="Calibri"/>
      <family val="2"/>
      <scheme val="minor"/>
    </font>
    <font>
      <i/>
      <sz val="12"/>
      <color rgb="FFFF0000"/>
      <name val="Arial Narrow"/>
      <family val="2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/>
    <xf numFmtId="165" fontId="2" fillId="0" borderId="0" xfId="0" applyNumberFormat="1" applyFont="1"/>
    <xf numFmtId="1" fontId="2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165" fontId="2" fillId="0" borderId="1" xfId="0" applyNumberFormat="1" applyFont="1" applyBorder="1"/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tabSelected="1" topLeftCell="A58" workbookViewId="0">
      <selection activeCell="A35" sqref="A35:E72"/>
    </sheetView>
  </sheetViews>
  <sheetFormatPr defaultRowHeight="20.25" x14ac:dyDescent="0.3"/>
  <cols>
    <col min="1" max="1" width="69.42578125" style="2" customWidth="1"/>
    <col min="2" max="2" width="9.140625" style="3"/>
    <col min="3" max="3" width="14.85546875" style="2" customWidth="1"/>
    <col min="4" max="4" width="15.28515625" style="2" customWidth="1"/>
    <col min="5" max="5" width="15.42578125" style="2" customWidth="1"/>
    <col min="6" max="6" width="14.5703125" style="2" customWidth="1"/>
    <col min="7" max="7" width="12" style="2" customWidth="1"/>
    <col min="8" max="16384" width="9.140625" style="2"/>
  </cols>
  <sheetData>
    <row r="1" spans="1:5" x14ac:dyDescent="0.3">
      <c r="A1" s="25" t="s">
        <v>19</v>
      </c>
      <c r="B1" s="25"/>
      <c r="C1" s="25"/>
      <c r="D1" s="25"/>
      <c r="E1" s="25"/>
    </row>
    <row r="2" spans="1:5" x14ac:dyDescent="0.3">
      <c r="A2" s="25" t="s">
        <v>92</v>
      </c>
      <c r="B2" s="25"/>
      <c r="C2" s="25"/>
      <c r="D2" s="25"/>
      <c r="E2" s="25"/>
    </row>
    <row r="3" spans="1:5" x14ac:dyDescent="0.3">
      <c r="A3" s="1"/>
    </row>
    <row r="4" spans="1:5" ht="44.25" customHeight="1" x14ac:dyDescent="0.3">
      <c r="A4" s="26" t="s">
        <v>45</v>
      </c>
      <c r="B4" s="26"/>
      <c r="C4" s="26"/>
      <c r="D4" s="26"/>
      <c r="E4" s="26"/>
    </row>
    <row r="5" spans="1:5" ht="15.75" customHeight="1" x14ac:dyDescent="0.3">
      <c r="A5" s="27" t="s">
        <v>21</v>
      </c>
      <c r="B5" s="27"/>
      <c r="C5" s="27"/>
      <c r="D5" s="27"/>
      <c r="E5" s="27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3" t="s">
        <v>43</v>
      </c>
      <c r="B9" s="24" t="s">
        <v>24</v>
      </c>
      <c r="C9" s="23" t="s">
        <v>20</v>
      </c>
      <c r="D9" s="23"/>
      <c r="E9" s="23"/>
    </row>
    <row r="10" spans="1:5" ht="40.5" x14ac:dyDescent="0.3">
      <c r="A10" s="23"/>
      <c r="B10" s="24"/>
      <c r="C10" s="21" t="s">
        <v>25</v>
      </c>
      <c r="D10" s="21" t="s">
        <v>26</v>
      </c>
      <c r="E10" s="20" t="s">
        <v>18</v>
      </c>
    </row>
    <row r="11" spans="1:5" x14ac:dyDescent="0.3">
      <c r="A11" s="7" t="s">
        <v>27</v>
      </c>
      <c r="B11" s="8" t="s">
        <v>11</v>
      </c>
      <c r="C11" s="9">
        <v>557</v>
      </c>
      <c r="D11" s="9">
        <v>557</v>
      </c>
      <c r="E11" s="9">
        <v>557</v>
      </c>
    </row>
    <row r="12" spans="1:5" ht="25.5" x14ac:dyDescent="0.3">
      <c r="A12" s="12" t="s">
        <v>31</v>
      </c>
      <c r="B12" s="8" t="s">
        <v>3</v>
      </c>
      <c r="C12" s="17">
        <f>C13/C11</f>
        <v>230.63521350089766</v>
      </c>
      <c r="D12" s="17">
        <f>D13/D11</f>
        <v>58.5905807540395</v>
      </c>
      <c r="E12" s="17">
        <f>E13/E11</f>
        <v>58.5905807540395</v>
      </c>
    </row>
    <row r="13" spans="1:5" ht="25.5" x14ac:dyDescent="0.3">
      <c r="A13" s="7" t="s">
        <v>12</v>
      </c>
      <c r="B13" s="8" t="s">
        <v>3</v>
      </c>
      <c r="C13" s="17">
        <f>C15+C29+C30+C31+C32+C33</f>
        <v>128463.81392</v>
      </c>
      <c r="D13" s="17">
        <f>D15+D29+D30+D31+D32+D33</f>
        <v>32634.95348</v>
      </c>
      <c r="E13" s="17">
        <f>E15+E29+E30+E31+E32+E33</f>
        <v>32634.95348</v>
      </c>
    </row>
    <row r="14" spans="1:5" x14ac:dyDescent="0.3">
      <c r="A14" s="10" t="s">
        <v>1</v>
      </c>
      <c r="B14" s="11"/>
      <c r="C14" s="17"/>
      <c r="D14" s="17"/>
      <c r="E14" s="17"/>
    </row>
    <row r="15" spans="1:5" ht="25.5" x14ac:dyDescent="0.3">
      <c r="A15" s="7" t="s">
        <v>13</v>
      </c>
      <c r="B15" s="8" t="s">
        <v>3</v>
      </c>
      <c r="C15" s="17">
        <f>C17+C20+C23+C26</f>
        <v>94825.013919999998</v>
      </c>
      <c r="D15" s="17">
        <f>D17+D20+D23+D26</f>
        <v>24243.053480000002</v>
      </c>
      <c r="E15" s="17">
        <f>E17+E20+E23+E26</f>
        <v>24243.053480000002</v>
      </c>
    </row>
    <row r="16" spans="1:5" x14ac:dyDescent="0.3">
      <c r="A16" s="10" t="s">
        <v>2</v>
      </c>
      <c r="B16" s="11"/>
      <c r="C16" s="17"/>
      <c r="D16" s="17"/>
      <c r="E16" s="17"/>
    </row>
    <row r="17" spans="1:7" ht="25.5" x14ac:dyDescent="0.3">
      <c r="A17" s="9" t="s">
        <v>14</v>
      </c>
      <c r="B17" s="8" t="s">
        <v>3</v>
      </c>
      <c r="C17" s="17">
        <f>676078/1000*12</f>
        <v>8112.9359999999997</v>
      </c>
      <c r="D17" s="17">
        <f>C17/12*3</f>
        <v>2028.2339999999999</v>
      </c>
      <c r="E17" s="17">
        <f>D17</f>
        <v>2028.2339999999999</v>
      </c>
    </row>
    <row r="18" spans="1:7" x14ac:dyDescent="0.3">
      <c r="A18" s="12" t="s">
        <v>5</v>
      </c>
      <c r="B18" s="13" t="s">
        <v>4</v>
      </c>
      <c r="C18" s="9">
        <v>7</v>
      </c>
      <c r="D18" s="9">
        <v>7</v>
      </c>
      <c r="E18" s="9">
        <v>7</v>
      </c>
      <c r="G18" s="2">
        <f>E18+E24+E27</f>
        <v>50.25</v>
      </c>
    </row>
    <row r="19" spans="1:7" ht="21.95" customHeight="1" x14ac:dyDescent="0.3">
      <c r="A19" s="12" t="s">
        <v>38</v>
      </c>
      <c r="B19" s="8" t="s">
        <v>39</v>
      </c>
      <c r="C19" s="36">
        <f>C17/C18/12</f>
        <v>96.582571428571427</v>
      </c>
      <c r="D19" s="36">
        <f>D17/D18/3</f>
        <v>96.582571428571427</v>
      </c>
      <c r="E19" s="36">
        <f>E17/E18/3</f>
        <v>96.582571428571427</v>
      </c>
      <c r="G19" s="2">
        <f>G18+E21</f>
        <v>98.972000000000008</v>
      </c>
    </row>
    <row r="20" spans="1:7" ht="25.5" x14ac:dyDescent="0.3">
      <c r="A20" s="9" t="s">
        <v>28</v>
      </c>
      <c r="B20" s="8" t="s">
        <v>3</v>
      </c>
      <c r="C20" s="17">
        <v>56993.2</v>
      </c>
      <c r="D20" s="17">
        <v>14785.1</v>
      </c>
      <c r="E20" s="17">
        <f>D20</f>
        <v>14785.1</v>
      </c>
    </row>
    <row r="21" spans="1:7" x14ac:dyDescent="0.3">
      <c r="A21" s="12" t="s">
        <v>5</v>
      </c>
      <c r="B21" s="13" t="s">
        <v>4</v>
      </c>
      <c r="C21" s="9">
        <v>48.722000000000001</v>
      </c>
      <c r="D21" s="9">
        <f>C21</f>
        <v>48.722000000000001</v>
      </c>
      <c r="E21" s="9">
        <f>D21</f>
        <v>48.722000000000001</v>
      </c>
    </row>
    <row r="22" spans="1:7" ht="21.95" customHeight="1" x14ac:dyDescent="0.3">
      <c r="A22" s="12" t="s">
        <v>38</v>
      </c>
      <c r="B22" s="8" t="s">
        <v>39</v>
      </c>
      <c r="C22" s="19">
        <f>C20/C21*1000/12</f>
        <v>97480.26216767235</v>
      </c>
      <c r="D22" s="19">
        <f>D20/D21*1000/10</f>
        <v>30345.839661754446</v>
      </c>
      <c r="E22" s="19">
        <f>E20/E21*1000/10</f>
        <v>30345.839661754446</v>
      </c>
    </row>
    <row r="23" spans="1:7" ht="39" x14ac:dyDescent="0.3">
      <c r="A23" s="16" t="s">
        <v>33</v>
      </c>
      <c r="B23" s="8" t="s">
        <v>3</v>
      </c>
      <c r="C23" s="17">
        <f>758079.42/1000*12</f>
        <v>9096.9530400000003</v>
      </c>
      <c r="D23" s="17">
        <f>C23/12*3</f>
        <v>2274.2382600000001</v>
      </c>
      <c r="E23" s="17">
        <f>D23</f>
        <v>2274.2382600000001</v>
      </c>
    </row>
    <row r="24" spans="1:7" x14ac:dyDescent="0.3">
      <c r="A24" s="12" t="s">
        <v>5</v>
      </c>
      <c r="B24" s="13" t="s">
        <v>4</v>
      </c>
      <c r="C24" s="9">
        <v>11.25</v>
      </c>
      <c r="D24" s="9">
        <v>11.25</v>
      </c>
      <c r="E24" s="9">
        <v>11.25</v>
      </c>
    </row>
    <row r="25" spans="1:7" ht="21.95" customHeight="1" x14ac:dyDescent="0.3">
      <c r="A25" s="12" t="s">
        <v>38</v>
      </c>
      <c r="B25" s="8" t="s">
        <v>39</v>
      </c>
      <c r="C25" s="36">
        <f>C23/C24/12</f>
        <v>67.384837333333337</v>
      </c>
      <c r="D25" s="36">
        <f>D23/D24/3</f>
        <v>67.384837333333337</v>
      </c>
      <c r="E25" s="36">
        <f>E23/E24/3</f>
        <v>67.384837333333337</v>
      </c>
    </row>
    <row r="26" spans="1:7" ht="25.5" x14ac:dyDescent="0.3">
      <c r="A26" s="9" t="s">
        <v>29</v>
      </c>
      <c r="B26" s="8" t="s">
        <v>3</v>
      </c>
      <c r="C26" s="17">
        <f>1718493.74/1000*12</f>
        <v>20621.924879999999</v>
      </c>
      <c r="D26" s="17">
        <f>C26/12*3</f>
        <v>5155.4812199999997</v>
      </c>
      <c r="E26" s="17">
        <f>D26</f>
        <v>5155.4812199999997</v>
      </c>
      <c r="F26" s="18"/>
    </row>
    <row r="27" spans="1:7" x14ac:dyDescent="0.3">
      <c r="A27" s="12" t="s">
        <v>5</v>
      </c>
      <c r="B27" s="13" t="s">
        <v>4</v>
      </c>
      <c r="C27" s="9">
        <f>9.5+22.5</f>
        <v>32</v>
      </c>
      <c r="D27" s="9">
        <f>9.5+22.5</f>
        <v>32</v>
      </c>
      <c r="E27" s="9">
        <f>9.5+22.5</f>
        <v>32</v>
      </c>
    </row>
    <row r="28" spans="1:7" ht="21.95" customHeight="1" x14ac:dyDescent="0.3">
      <c r="A28" s="12" t="s">
        <v>38</v>
      </c>
      <c r="B28" s="8" t="s">
        <v>39</v>
      </c>
      <c r="C28" s="36">
        <f>C26/C27/12</f>
        <v>53.702929374999997</v>
      </c>
      <c r="D28" s="36">
        <f>D26/D27/3</f>
        <v>53.702929374999997</v>
      </c>
      <c r="E28" s="36">
        <f>E26/E27/3</f>
        <v>53.702929374999997</v>
      </c>
    </row>
    <row r="29" spans="1:7" ht="25.5" x14ac:dyDescent="0.3">
      <c r="A29" s="7" t="s">
        <v>6</v>
      </c>
      <c r="B29" s="8" t="s">
        <v>3</v>
      </c>
      <c r="C29" s="9">
        <f>941+548+257+4177+2434+1164</f>
        <v>9521</v>
      </c>
      <c r="D29" s="9">
        <f>241+142+68+1071+623+297</f>
        <v>2442</v>
      </c>
      <c r="E29" s="9">
        <f>D29</f>
        <v>2442</v>
      </c>
    </row>
    <row r="30" spans="1:7" ht="36.75" x14ac:dyDescent="0.3">
      <c r="A30" s="14" t="s">
        <v>7</v>
      </c>
      <c r="B30" s="8" t="s">
        <v>3</v>
      </c>
      <c r="C30" s="9">
        <f>10769+954</f>
        <v>11723</v>
      </c>
      <c r="D30" s="9">
        <f>3665+137</f>
        <v>3802</v>
      </c>
      <c r="E30" s="9">
        <v>3802</v>
      </c>
    </row>
    <row r="31" spans="1:7" ht="25.5" x14ac:dyDescent="0.3">
      <c r="A31" s="14" t="s">
        <v>8</v>
      </c>
      <c r="B31" s="8" t="s">
        <v>3</v>
      </c>
      <c r="C31" s="9">
        <v>266.3</v>
      </c>
      <c r="D31" s="9">
        <f>32.3+81</f>
        <v>113.3</v>
      </c>
      <c r="E31" s="9">
        <v>113.3</v>
      </c>
    </row>
    <row r="32" spans="1:7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>
        <f>118+119.5+48.2+115.2+17.1+36+36+201.6+240+99+60+351.9+190+20+70+45+72+70+28+381.2+180+4619+64.8+3607+395+35+100+580+224+5</f>
        <v>12128.5</v>
      </c>
      <c r="D33" s="9">
        <f>127.1+33.6+40+99+190+20+13+224+59.1+119.5+26.1+17.1+115.2+951-0.1</f>
        <v>2034.6000000000001</v>
      </c>
      <c r="E33" s="9">
        <f>D33</f>
        <v>2034.6000000000001</v>
      </c>
    </row>
    <row r="35" spans="1:5" ht="40.5" customHeight="1" x14ac:dyDescent="0.3">
      <c r="A35" s="31" t="s">
        <v>91</v>
      </c>
      <c r="B35" s="32"/>
      <c r="C35" s="32"/>
      <c r="D35" s="32"/>
      <c r="E35" s="32"/>
    </row>
    <row r="36" spans="1:5" x14ac:dyDescent="0.3">
      <c r="A36" s="25" t="s">
        <v>126</v>
      </c>
      <c r="B36" s="38"/>
      <c r="C36" s="38"/>
      <c r="D36" s="38"/>
      <c r="E36" s="38"/>
    </row>
    <row r="37" spans="1:5" x14ac:dyDescent="0.3">
      <c r="A37" s="22"/>
      <c r="B37" s="39"/>
      <c r="C37" s="39"/>
      <c r="D37" s="39"/>
      <c r="E37" s="39"/>
    </row>
    <row r="38" spans="1:5" x14ac:dyDescent="0.3">
      <c r="A38" s="1" t="s">
        <v>97</v>
      </c>
    </row>
    <row r="39" spans="1:5" x14ac:dyDescent="0.3">
      <c r="A39" s="33" t="s">
        <v>96</v>
      </c>
    </row>
    <row r="40" spans="1:5" x14ac:dyDescent="0.3">
      <c r="A40" s="33" t="s">
        <v>93</v>
      </c>
    </row>
    <row r="42" spans="1:5" x14ac:dyDescent="0.3">
      <c r="A42" s="1" t="s">
        <v>57</v>
      </c>
    </row>
    <row r="43" spans="1:5" x14ac:dyDescent="0.3">
      <c r="A43" s="33" t="s">
        <v>94</v>
      </c>
    </row>
    <row r="44" spans="1:5" x14ac:dyDescent="0.3">
      <c r="A44" s="33" t="s">
        <v>95</v>
      </c>
    </row>
    <row r="45" spans="1:5" x14ac:dyDescent="0.3">
      <c r="A45" s="33" t="s">
        <v>98</v>
      </c>
    </row>
    <row r="46" spans="1:5" x14ac:dyDescent="0.3">
      <c r="A46" s="33" t="s">
        <v>99</v>
      </c>
    </row>
    <row r="47" spans="1:5" x14ac:dyDescent="0.3">
      <c r="A47" s="33" t="s">
        <v>100</v>
      </c>
    </row>
    <row r="48" spans="1:5" x14ac:dyDescent="0.3">
      <c r="A48" s="33" t="s">
        <v>101</v>
      </c>
    </row>
    <row r="49" spans="1:4" x14ac:dyDescent="0.3">
      <c r="A49" s="33" t="s">
        <v>102</v>
      </c>
    </row>
    <row r="50" spans="1:4" x14ac:dyDescent="0.3">
      <c r="A50" s="33" t="s">
        <v>103</v>
      </c>
    </row>
    <row r="51" spans="1:4" x14ac:dyDescent="0.3">
      <c r="A51" s="33" t="s">
        <v>104</v>
      </c>
    </row>
    <row r="52" spans="1:4" x14ac:dyDescent="0.3">
      <c r="A52" s="33" t="s">
        <v>105</v>
      </c>
    </row>
    <row r="53" spans="1:4" x14ac:dyDescent="0.3">
      <c r="A53" s="33" t="s">
        <v>106</v>
      </c>
    </row>
    <row r="54" spans="1:4" x14ac:dyDescent="0.3">
      <c r="A54" s="33" t="s">
        <v>107</v>
      </c>
    </row>
    <row r="55" spans="1:4" x14ac:dyDescent="0.3">
      <c r="A55" s="33" t="s">
        <v>108</v>
      </c>
    </row>
    <row r="56" spans="1:4" x14ac:dyDescent="0.3">
      <c r="A56" s="33" t="s">
        <v>109</v>
      </c>
    </row>
    <row r="57" spans="1:4" x14ac:dyDescent="0.3">
      <c r="A57" s="33" t="s">
        <v>110</v>
      </c>
    </row>
    <row r="58" spans="1:4" x14ac:dyDescent="0.3">
      <c r="A58" s="33" t="s">
        <v>111</v>
      </c>
    </row>
    <row r="59" spans="1:4" x14ac:dyDescent="0.3">
      <c r="A59" s="33" t="s">
        <v>112</v>
      </c>
    </row>
    <row r="60" spans="1:4" ht="39" customHeight="1" x14ac:dyDescent="0.3">
      <c r="A60" s="34" t="s">
        <v>113</v>
      </c>
      <c r="B60" s="35"/>
      <c r="C60" s="35"/>
      <c r="D60" s="35"/>
    </row>
    <row r="61" spans="1:4" x14ac:dyDescent="0.3">
      <c r="A61" s="33" t="s">
        <v>114</v>
      </c>
    </row>
    <row r="62" spans="1:4" x14ac:dyDescent="0.3">
      <c r="A62" s="33" t="s">
        <v>115</v>
      </c>
    </row>
    <row r="63" spans="1:4" x14ac:dyDescent="0.3">
      <c r="A63" s="33" t="s">
        <v>116</v>
      </c>
    </row>
    <row r="64" spans="1:4" x14ac:dyDescent="0.3">
      <c r="A64" s="33" t="s">
        <v>117</v>
      </c>
    </row>
    <row r="65" spans="1:4" x14ac:dyDescent="0.3">
      <c r="A65" s="33" t="s">
        <v>118</v>
      </c>
      <c r="B65" s="37"/>
    </row>
    <row r="66" spans="1:4" ht="40.5" customHeight="1" x14ac:dyDescent="0.3">
      <c r="A66" s="34" t="s">
        <v>125</v>
      </c>
      <c r="B66" s="35"/>
      <c r="C66" s="35"/>
      <c r="D66" s="35"/>
    </row>
    <row r="67" spans="1:4" ht="40.5" customHeight="1" x14ac:dyDescent="0.3">
      <c r="A67" s="34" t="s">
        <v>119</v>
      </c>
      <c r="B67" s="35"/>
      <c r="C67" s="35"/>
      <c r="D67" s="35"/>
    </row>
    <row r="68" spans="1:4" x14ac:dyDescent="0.3">
      <c r="A68" s="33" t="s">
        <v>120</v>
      </c>
    </row>
    <row r="69" spans="1:4" x14ac:dyDescent="0.3">
      <c r="A69" s="33" t="s">
        <v>121</v>
      </c>
    </row>
    <row r="70" spans="1:4" x14ac:dyDescent="0.3">
      <c r="A70" s="33" t="s">
        <v>122</v>
      </c>
    </row>
    <row r="71" spans="1:4" x14ac:dyDescent="0.3">
      <c r="A71" s="33" t="s">
        <v>123</v>
      </c>
    </row>
    <row r="72" spans="1:4" x14ac:dyDescent="0.3">
      <c r="A72" s="33" t="s">
        <v>124</v>
      </c>
    </row>
  </sheetData>
  <mergeCells count="12">
    <mergeCell ref="A35:E35"/>
    <mergeCell ref="A60:D60"/>
    <mergeCell ref="A66:D66"/>
    <mergeCell ref="A67:D67"/>
    <mergeCell ref="A36:E36"/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4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topLeftCell="A31" workbookViewId="0">
      <selection activeCell="A35" sqref="A35:E80"/>
    </sheetView>
  </sheetViews>
  <sheetFormatPr defaultRowHeight="20.25" x14ac:dyDescent="0.3"/>
  <cols>
    <col min="1" max="1" width="69.42578125" style="2" customWidth="1"/>
    <col min="2" max="2" width="9.140625" style="3"/>
    <col min="3" max="3" width="14.85546875" style="2" customWidth="1"/>
    <col min="4" max="4" width="15.28515625" style="2" customWidth="1"/>
    <col min="5" max="5" width="15.42578125" style="2" customWidth="1"/>
    <col min="6" max="6" width="14.5703125" style="2" customWidth="1"/>
    <col min="7" max="7" width="12" style="2" customWidth="1"/>
    <col min="8" max="16384" width="9.140625" style="2"/>
  </cols>
  <sheetData>
    <row r="1" spans="1:5" x14ac:dyDescent="0.3">
      <c r="A1" s="25" t="s">
        <v>19</v>
      </c>
      <c r="B1" s="25"/>
      <c r="C1" s="25"/>
      <c r="D1" s="25"/>
      <c r="E1" s="25"/>
    </row>
    <row r="2" spans="1:5" x14ac:dyDescent="0.3">
      <c r="A2" s="25" t="s">
        <v>47</v>
      </c>
      <c r="B2" s="25"/>
      <c r="C2" s="25"/>
      <c r="D2" s="25"/>
      <c r="E2" s="25"/>
    </row>
    <row r="3" spans="1:5" x14ac:dyDescent="0.3">
      <c r="A3" s="1"/>
    </row>
    <row r="4" spans="1:5" ht="44.25" customHeight="1" x14ac:dyDescent="0.3">
      <c r="A4" s="26" t="s">
        <v>45</v>
      </c>
      <c r="B4" s="26"/>
      <c r="C4" s="26"/>
      <c r="D4" s="26"/>
      <c r="E4" s="26"/>
    </row>
    <row r="5" spans="1:5" ht="15.75" customHeight="1" x14ac:dyDescent="0.3">
      <c r="A5" s="27" t="s">
        <v>21</v>
      </c>
      <c r="B5" s="27"/>
      <c r="C5" s="27"/>
      <c r="D5" s="27"/>
      <c r="E5" s="27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3" t="s">
        <v>43</v>
      </c>
      <c r="B9" s="24" t="s">
        <v>24</v>
      </c>
      <c r="C9" s="23" t="s">
        <v>20</v>
      </c>
      <c r="D9" s="23"/>
      <c r="E9" s="23"/>
    </row>
    <row r="10" spans="1:5" ht="40.5" x14ac:dyDescent="0.3">
      <c r="A10" s="23"/>
      <c r="B10" s="24"/>
      <c r="C10" s="21" t="s">
        <v>25</v>
      </c>
      <c r="D10" s="21" t="s">
        <v>26</v>
      </c>
      <c r="E10" s="20" t="s">
        <v>18</v>
      </c>
    </row>
    <row r="11" spans="1:5" x14ac:dyDescent="0.3">
      <c r="A11" s="7" t="s">
        <v>27</v>
      </c>
      <c r="B11" s="8" t="s">
        <v>11</v>
      </c>
      <c r="C11" s="9">
        <v>557</v>
      </c>
      <c r="D11" s="9">
        <v>557</v>
      </c>
      <c r="E11" s="9">
        <v>557</v>
      </c>
    </row>
    <row r="12" spans="1:5" ht="25.5" x14ac:dyDescent="0.3">
      <c r="A12" s="12" t="s">
        <v>31</v>
      </c>
      <c r="B12" s="8" t="s">
        <v>3</v>
      </c>
      <c r="C12" s="17">
        <f>C13/C11</f>
        <v>237.78887253141832</v>
      </c>
      <c r="D12" s="17">
        <f>D13/D11</f>
        <v>237.78851346499101</v>
      </c>
      <c r="E12" s="17">
        <f>E13/E11</f>
        <v>237.78851346499101</v>
      </c>
    </row>
    <row r="13" spans="1:5" ht="25.5" x14ac:dyDescent="0.3">
      <c r="A13" s="7" t="s">
        <v>12</v>
      </c>
      <c r="B13" s="8" t="s">
        <v>3</v>
      </c>
      <c r="C13" s="17">
        <f>C15+C29+C30+C31+C32+C33</f>
        <v>132448.402</v>
      </c>
      <c r="D13" s="17">
        <f>D15+D29+D30+D31+D32+D33</f>
        <v>132448.20199999999</v>
      </c>
      <c r="E13" s="17">
        <f>E15+E29+E30+E31+E32+E33</f>
        <v>132448.20199999999</v>
      </c>
    </row>
    <row r="14" spans="1:5" x14ac:dyDescent="0.3">
      <c r="A14" s="10" t="s">
        <v>1</v>
      </c>
      <c r="B14" s="11"/>
      <c r="C14" s="17"/>
      <c r="D14" s="17"/>
      <c r="E14" s="17"/>
    </row>
    <row r="15" spans="1:5" ht="25.5" x14ac:dyDescent="0.3">
      <c r="A15" s="7" t="s">
        <v>13</v>
      </c>
      <c r="B15" s="8" t="s">
        <v>3</v>
      </c>
      <c r="C15" s="17">
        <f>C17+C20+C23+C26</f>
        <v>95483.202000000005</v>
      </c>
      <c r="D15" s="17">
        <f>C15</f>
        <v>95483.202000000005</v>
      </c>
      <c r="E15" s="17">
        <f>C15</f>
        <v>95483.202000000005</v>
      </c>
    </row>
    <row r="16" spans="1:5" x14ac:dyDescent="0.3">
      <c r="A16" s="10" t="s">
        <v>2</v>
      </c>
      <c r="B16" s="11"/>
      <c r="C16" s="17"/>
      <c r="D16" s="17"/>
      <c r="E16" s="17"/>
    </row>
    <row r="17" spans="1:6" ht="25.5" x14ac:dyDescent="0.3">
      <c r="A17" s="9" t="s">
        <v>14</v>
      </c>
      <c r="B17" s="8" t="s">
        <v>3</v>
      </c>
      <c r="C17" s="17">
        <f>676078/1000*12</f>
        <v>8112.9359999999997</v>
      </c>
      <c r="D17" s="17">
        <f>C17</f>
        <v>8112.9359999999997</v>
      </c>
      <c r="E17" s="17">
        <f>C17</f>
        <v>8112.9359999999997</v>
      </c>
    </row>
    <row r="18" spans="1:6" x14ac:dyDescent="0.3">
      <c r="A18" s="12" t="s">
        <v>5</v>
      </c>
      <c r="B18" s="13" t="s">
        <v>4</v>
      </c>
      <c r="C18" s="9">
        <v>7</v>
      </c>
      <c r="D18" s="9">
        <v>7</v>
      </c>
      <c r="E18" s="9">
        <v>7</v>
      </c>
    </row>
    <row r="19" spans="1:6" ht="21.95" customHeight="1" x14ac:dyDescent="0.3">
      <c r="A19" s="12" t="s">
        <v>38</v>
      </c>
      <c r="B19" s="8" t="s">
        <v>39</v>
      </c>
      <c r="C19" s="9">
        <v>96582</v>
      </c>
      <c r="D19" s="9">
        <v>96582</v>
      </c>
      <c r="E19" s="9">
        <v>96582</v>
      </c>
    </row>
    <row r="20" spans="1:6" ht="25.5" x14ac:dyDescent="0.3">
      <c r="A20" s="9" t="s">
        <v>28</v>
      </c>
      <c r="B20" s="8" t="s">
        <v>3</v>
      </c>
      <c r="C20" s="17">
        <v>62393.7</v>
      </c>
      <c r="D20" s="17">
        <f>(4928958+5309.1)/1000*10+4493.1+5384.1</f>
        <v>59219.870999999999</v>
      </c>
      <c r="E20" s="17">
        <f>(4928958+5309.1)/1000*10+4493.1+5384.1</f>
        <v>59219.870999999999</v>
      </c>
    </row>
    <row r="21" spans="1:6" x14ac:dyDescent="0.3">
      <c r="A21" s="12" t="s">
        <v>5</v>
      </c>
      <c r="B21" s="13" t="s">
        <v>4</v>
      </c>
      <c r="C21" s="9">
        <v>48.777999999999999</v>
      </c>
      <c r="D21" s="9">
        <v>48.777999999999999</v>
      </c>
      <c r="E21" s="9">
        <v>48.777999999999999</v>
      </c>
    </row>
    <row r="22" spans="1:6" ht="21.95" customHeight="1" x14ac:dyDescent="0.3">
      <c r="A22" s="12" t="s">
        <v>38</v>
      </c>
      <c r="B22" s="8" t="s">
        <v>39</v>
      </c>
      <c r="C22" s="19">
        <f>C20/C21*1000/12</f>
        <v>106594.67382836524</v>
      </c>
      <c r="D22" s="19">
        <f>D20/D21*1000/10</f>
        <v>121406.92730329247</v>
      </c>
      <c r="E22" s="19">
        <f>E20/E21*1000/10</f>
        <v>121406.92730329247</v>
      </c>
    </row>
    <row r="23" spans="1:6" ht="39" x14ac:dyDescent="0.3">
      <c r="A23" s="16" t="s">
        <v>33</v>
      </c>
      <c r="B23" s="8" t="s">
        <v>3</v>
      </c>
      <c r="C23" s="17">
        <f>723777.5/1000*12</f>
        <v>8685.33</v>
      </c>
      <c r="D23" s="17">
        <f>C23</f>
        <v>8685.33</v>
      </c>
      <c r="E23" s="17">
        <f>C23</f>
        <v>8685.33</v>
      </c>
    </row>
    <row r="24" spans="1:6" x14ac:dyDescent="0.3">
      <c r="A24" s="12" t="s">
        <v>5</v>
      </c>
      <c r="B24" s="13" t="s">
        <v>4</v>
      </c>
      <c r="C24" s="9">
        <v>11.25</v>
      </c>
      <c r="D24" s="9">
        <v>11.25</v>
      </c>
      <c r="E24" s="9">
        <v>11.25</v>
      </c>
    </row>
    <row r="25" spans="1:6" ht="21.95" customHeight="1" x14ac:dyDescent="0.3">
      <c r="A25" s="12" t="s">
        <v>38</v>
      </c>
      <c r="B25" s="8" t="s">
        <v>39</v>
      </c>
      <c r="C25" s="19">
        <f>64359.8</f>
        <v>64359.8</v>
      </c>
      <c r="D25" s="19">
        <f>64359.8</f>
        <v>64359.8</v>
      </c>
      <c r="E25" s="19">
        <v>64359.8</v>
      </c>
    </row>
    <row r="26" spans="1:6" ht="25.5" x14ac:dyDescent="0.3">
      <c r="A26" s="9" t="s">
        <v>29</v>
      </c>
      <c r="B26" s="8" t="s">
        <v>3</v>
      </c>
      <c r="C26" s="17">
        <f>1357603/1000*12</f>
        <v>16291.236000000001</v>
      </c>
      <c r="D26" s="17">
        <f>C26</f>
        <v>16291.236000000001</v>
      </c>
      <c r="E26" s="17">
        <f>C26</f>
        <v>16291.236000000001</v>
      </c>
      <c r="F26" s="18"/>
    </row>
    <row r="27" spans="1:6" x14ac:dyDescent="0.3">
      <c r="A27" s="12" t="s">
        <v>5</v>
      </c>
      <c r="B27" s="13" t="s">
        <v>4</v>
      </c>
      <c r="C27" s="9">
        <f>9.5+22.5</f>
        <v>32</v>
      </c>
      <c r="D27" s="9">
        <f>9.5+22.5</f>
        <v>32</v>
      </c>
      <c r="E27" s="9">
        <f>9.5+22.5</f>
        <v>32</v>
      </c>
    </row>
    <row r="28" spans="1:6" ht="21.95" customHeight="1" x14ac:dyDescent="0.3">
      <c r="A28" s="12" t="s">
        <v>38</v>
      </c>
      <c r="B28" s="8" t="s">
        <v>39</v>
      </c>
      <c r="C28" s="19">
        <v>42425.1</v>
      </c>
      <c r="D28" s="19">
        <v>42425.1</v>
      </c>
      <c r="E28" s="19">
        <v>42425.1</v>
      </c>
    </row>
    <row r="29" spans="1:6" ht="25.5" x14ac:dyDescent="0.3">
      <c r="A29" s="7" t="s">
        <v>6</v>
      </c>
      <c r="B29" s="8" t="s">
        <v>3</v>
      </c>
      <c r="C29" s="9">
        <f>435.6+259.6+121.1+5074+2610+1238.7</f>
        <v>9739</v>
      </c>
      <c r="D29" s="9">
        <f>C29</f>
        <v>9739</v>
      </c>
      <c r="E29" s="9">
        <f>D29</f>
        <v>9739</v>
      </c>
    </row>
    <row r="30" spans="1:6" ht="36.75" x14ac:dyDescent="0.3">
      <c r="A30" s="14" t="s">
        <v>7</v>
      </c>
      <c r="B30" s="8" t="s">
        <v>3</v>
      </c>
      <c r="C30" s="9">
        <f>10851+717.2</f>
        <v>11568.2</v>
      </c>
      <c r="D30" s="9">
        <f>C30</f>
        <v>11568.2</v>
      </c>
      <c r="E30" s="9">
        <f>C30</f>
        <v>11568.2</v>
      </c>
    </row>
    <row r="31" spans="1:6" ht="25.5" x14ac:dyDescent="0.3">
      <c r="A31" s="14" t="s">
        <v>8</v>
      </c>
      <c r="B31" s="8" t="s">
        <v>3</v>
      </c>
      <c r="C31" s="9">
        <f>187.8+40+20+70</f>
        <v>317.8</v>
      </c>
      <c r="D31" s="9">
        <f>C31</f>
        <v>317.8</v>
      </c>
      <c r="E31" s="9">
        <f>C31</f>
        <v>317.8</v>
      </c>
    </row>
    <row r="32" spans="1:6" ht="36.75" x14ac:dyDescent="0.3">
      <c r="A32" s="14" t="s">
        <v>9</v>
      </c>
      <c r="B32" s="8" t="s">
        <v>3</v>
      </c>
      <c r="C32" s="9">
        <f>498+2487.5</f>
        <v>2985.5</v>
      </c>
      <c r="D32" s="9">
        <f>498+2487.5</f>
        <v>2985.5</v>
      </c>
      <c r="E32" s="9">
        <f>498+2487.5</f>
        <v>2985.5</v>
      </c>
      <c r="F32" s="2" t="s">
        <v>48</v>
      </c>
    </row>
    <row r="33" spans="1:5" ht="38.25" customHeight="1" x14ac:dyDescent="0.3">
      <c r="A33" s="14" t="s">
        <v>10</v>
      </c>
      <c r="B33" s="8" t="s">
        <v>3</v>
      </c>
      <c r="C33" s="9">
        <f>589.6+25+4121.9+69.8+4528.9+556.4+3114.6-651.5</f>
        <v>12354.7</v>
      </c>
      <c r="D33" s="9">
        <f>C33-0.2</f>
        <v>12354.5</v>
      </c>
      <c r="E33" s="9">
        <f>C33-0.2</f>
        <v>12354.5</v>
      </c>
    </row>
    <row r="35" spans="1:5" ht="40.5" customHeight="1" x14ac:dyDescent="0.3">
      <c r="A35" s="31" t="s">
        <v>91</v>
      </c>
      <c r="B35" s="32"/>
      <c r="C35" s="32"/>
      <c r="D35" s="32"/>
      <c r="E35" s="32"/>
    </row>
    <row r="37" spans="1:5" x14ac:dyDescent="0.3">
      <c r="A37" s="1" t="s">
        <v>53</v>
      </c>
    </row>
    <row r="38" spans="1:5" x14ac:dyDescent="0.3">
      <c r="A38" s="2" t="s">
        <v>49</v>
      </c>
    </row>
    <row r="39" spans="1:5" x14ac:dyDescent="0.3">
      <c r="A39" s="2" t="s">
        <v>50</v>
      </c>
    </row>
    <row r="40" spans="1:5" x14ac:dyDescent="0.3">
      <c r="A40" s="2" t="s">
        <v>51</v>
      </c>
    </row>
    <row r="41" spans="1:5" x14ac:dyDescent="0.3">
      <c r="A41" s="2" t="s">
        <v>52</v>
      </c>
    </row>
    <row r="43" spans="1:5" x14ac:dyDescent="0.3">
      <c r="A43" s="1" t="s">
        <v>54</v>
      </c>
    </row>
    <row r="44" spans="1:5" x14ac:dyDescent="0.3">
      <c r="A44" s="2" t="s">
        <v>55</v>
      </c>
    </row>
    <row r="45" spans="1:5" x14ac:dyDescent="0.3">
      <c r="A45" s="2" t="s">
        <v>56</v>
      </c>
    </row>
    <row r="47" spans="1:5" x14ac:dyDescent="0.3">
      <c r="A47" s="1" t="s">
        <v>57</v>
      </c>
    </row>
    <row r="48" spans="1:5" x14ac:dyDescent="0.3">
      <c r="A48" s="2" t="s">
        <v>58</v>
      </c>
    </row>
    <row r="49" spans="1:1" x14ac:dyDescent="0.3">
      <c r="A49" s="2" t="s">
        <v>88</v>
      </c>
    </row>
    <row r="50" spans="1:1" x14ac:dyDescent="0.3">
      <c r="A50" s="2" t="s">
        <v>59</v>
      </c>
    </row>
    <row r="51" spans="1:1" x14ac:dyDescent="0.3">
      <c r="A51" s="2" t="s">
        <v>60</v>
      </c>
    </row>
    <row r="52" spans="1:1" x14ac:dyDescent="0.3">
      <c r="A52" s="2" t="s">
        <v>87</v>
      </c>
    </row>
    <row r="53" spans="1:1" x14ac:dyDescent="0.3">
      <c r="A53" s="2" t="s">
        <v>61</v>
      </c>
    </row>
    <row r="54" spans="1:1" x14ac:dyDescent="0.3">
      <c r="A54" s="2" t="s">
        <v>62</v>
      </c>
    </row>
    <row r="55" spans="1:1" x14ac:dyDescent="0.3">
      <c r="A55" s="2" t="s">
        <v>63</v>
      </c>
    </row>
    <row r="56" spans="1:1" x14ac:dyDescent="0.3">
      <c r="A56" s="2" t="s">
        <v>64</v>
      </c>
    </row>
    <row r="57" spans="1:1" x14ac:dyDescent="0.3">
      <c r="A57" s="2" t="s">
        <v>65</v>
      </c>
    </row>
    <row r="58" spans="1:1" x14ac:dyDescent="0.3">
      <c r="A58" s="2" t="s">
        <v>66</v>
      </c>
    </row>
    <row r="59" spans="1:1" x14ac:dyDescent="0.3">
      <c r="A59" s="2" t="s">
        <v>67</v>
      </c>
    </row>
    <row r="60" spans="1:1" x14ac:dyDescent="0.3">
      <c r="A60" s="2" t="s">
        <v>68</v>
      </c>
    </row>
    <row r="61" spans="1:1" x14ac:dyDescent="0.3">
      <c r="A61" s="2" t="s">
        <v>69</v>
      </c>
    </row>
    <row r="62" spans="1:1" x14ac:dyDescent="0.3">
      <c r="A62" s="2" t="s">
        <v>70</v>
      </c>
    </row>
    <row r="63" spans="1:1" x14ac:dyDescent="0.3">
      <c r="A63" s="2" t="s">
        <v>71</v>
      </c>
    </row>
    <row r="64" spans="1:1" x14ac:dyDescent="0.3">
      <c r="A64" s="2" t="s">
        <v>72</v>
      </c>
    </row>
    <row r="65" spans="1:4" x14ac:dyDescent="0.3">
      <c r="A65" s="2" t="s">
        <v>73</v>
      </c>
    </row>
    <row r="66" spans="1:4" x14ac:dyDescent="0.3">
      <c r="A66" s="2" t="s">
        <v>74</v>
      </c>
    </row>
    <row r="67" spans="1:4" ht="39" customHeight="1" x14ac:dyDescent="0.3">
      <c r="A67" s="29" t="s">
        <v>75</v>
      </c>
      <c r="B67" s="30"/>
      <c r="C67" s="30"/>
      <c r="D67" s="30"/>
    </row>
    <row r="68" spans="1:4" x14ac:dyDescent="0.3">
      <c r="A68" s="2" t="s">
        <v>76</v>
      </c>
    </row>
    <row r="69" spans="1:4" x14ac:dyDescent="0.3">
      <c r="A69" s="2" t="s">
        <v>77</v>
      </c>
    </row>
    <row r="70" spans="1:4" x14ac:dyDescent="0.3">
      <c r="A70" s="2" t="s">
        <v>78</v>
      </c>
    </row>
    <row r="71" spans="1:4" x14ac:dyDescent="0.3">
      <c r="A71" s="2" t="s">
        <v>79</v>
      </c>
    </row>
    <row r="72" spans="1:4" x14ac:dyDescent="0.3">
      <c r="A72" s="2" t="s">
        <v>80</v>
      </c>
    </row>
    <row r="73" spans="1:4" x14ac:dyDescent="0.3">
      <c r="A73" s="2" t="s">
        <v>81</v>
      </c>
    </row>
    <row r="74" spans="1:4" x14ac:dyDescent="0.3">
      <c r="A74" s="2" t="s">
        <v>82</v>
      </c>
    </row>
    <row r="75" spans="1:4" x14ac:dyDescent="0.3">
      <c r="A75" s="2" t="s">
        <v>83</v>
      </c>
    </row>
    <row r="76" spans="1:4" ht="40.5" customHeight="1" x14ac:dyDescent="0.3">
      <c r="A76" s="29" t="s">
        <v>84</v>
      </c>
      <c r="B76" s="30"/>
      <c r="C76" s="30"/>
      <c r="D76" s="30"/>
    </row>
    <row r="77" spans="1:4" ht="40.5" customHeight="1" x14ac:dyDescent="0.3">
      <c r="A77" s="29" t="s">
        <v>85</v>
      </c>
      <c r="B77" s="30"/>
      <c r="C77" s="30"/>
      <c r="D77" s="30"/>
    </row>
    <row r="78" spans="1:4" x14ac:dyDescent="0.3">
      <c r="A78" s="29" t="s">
        <v>86</v>
      </c>
      <c r="B78" s="30"/>
      <c r="C78" s="30"/>
      <c r="D78" s="30"/>
    </row>
    <row r="79" spans="1:4" x14ac:dyDescent="0.3">
      <c r="A79" s="2" t="s">
        <v>89</v>
      </c>
    </row>
    <row r="80" spans="1:4" x14ac:dyDescent="0.3">
      <c r="A80" s="2" t="s">
        <v>90</v>
      </c>
    </row>
  </sheetData>
  <mergeCells count="12">
    <mergeCell ref="A67:D67"/>
    <mergeCell ref="A76:D76"/>
    <mergeCell ref="A77:D77"/>
    <mergeCell ref="A78:D78"/>
    <mergeCell ref="A35:E35"/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4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19" workbookViewId="0">
      <selection activeCell="D34" sqref="D34"/>
    </sheetView>
  </sheetViews>
  <sheetFormatPr defaultRowHeight="20.25" x14ac:dyDescent="0.3"/>
  <cols>
    <col min="1" max="1" width="69.42578125" style="2" customWidth="1"/>
    <col min="2" max="2" width="9.140625" style="3"/>
    <col min="3" max="3" width="14.85546875" style="2" customWidth="1"/>
    <col min="4" max="4" width="15.28515625" style="2" customWidth="1"/>
    <col min="5" max="5" width="15.42578125" style="2" customWidth="1"/>
    <col min="6" max="6" width="14.5703125" style="2" customWidth="1"/>
    <col min="7" max="7" width="12" style="2" customWidth="1"/>
    <col min="8" max="16384" width="9.140625" style="2"/>
  </cols>
  <sheetData>
    <row r="1" spans="1:5" x14ac:dyDescent="0.3">
      <c r="A1" s="25" t="s">
        <v>19</v>
      </c>
      <c r="B1" s="25"/>
      <c r="C1" s="25"/>
      <c r="D1" s="25"/>
      <c r="E1" s="25"/>
    </row>
    <row r="2" spans="1:5" x14ac:dyDescent="0.3">
      <c r="A2" s="25" t="s">
        <v>46</v>
      </c>
      <c r="B2" s="25"/>
      <c r="C2" s="25"/>
      <c r="D2" s="25"/>
      <c r="E2" s="25"/>
    </row>
    <row r="3" spans="1:5" x14ac:dyDescent="0.3">
      <c r="A3" s="1"/>
    </row>
    <row r="4" spans="1:5" ht="44.25" customHeight="1" x14ac:dyDescent="0.3">
      <c r="A4" s="26" t="s">
        <v>45</v>
      </c>
      <c r="B4" s="26"/>
      <c r="C4" s="26"/>
      <c r="D4" s="26"/>
      <c r="E4" s="26"/>
    </row>
    <row r="5" spans="1:5" ht="15.75" customHeight="1" x14ac:dyDescent="0.3">
      <c r="A5" s="27" t="s">
        <v>21</v>
      </c>
      <c r="B5" s="27"/>
      <c r="C5" s="27"/>
      <c r="D5" s="27"/>
      <c r="E5" s="27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3" t="s">
        <v>43</v>
      </c>
      <c r="B9" s="24" t="s">
        <v>24</v>
      </c>
      <c r="C9" s="23" t="s">
        <v>20</v>
      </c>
      <c r="D9" s="23"/>
      <c r="E9" s="23"/>
    </row>
    <row r="10" spans="1:5" ht="40.5" x14ac:dyDescent="0.3">
      <c r="A10" s="23"/>
      <c r="B10" s="24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>
        <v>557</v>
      </c>
      <c r="D11" s="9">
        <v>557</v>
      </c>
      <c r="E11" s="9">
        <v>557</v>
      </c>
    </row>
    <row r="12" spans="1:5" ht="25.5" x14ac:dyDescent="0.3">
      <c r="A12" s="12" t="s">
        <v>31</v>
      </c>
      <c r="B12" s="8" t="s">
        <v>3</v>
      </c>
      <c r="C12" s="17">
        <f>C13/C11</f>
        <v>241.64345421903053</v>
      </c>
      <c r="D12" s="17">
        <f>D13/D11</f>
        <v>220.25927666068222</v>
      </c>
      <c r="E12" s="17">
        <f>E13/E11</f>
        <v>220.25891759425494</v>
      </c>
    </row>
    <row r="13" spans="1:5" ht="25.5" x14ac:dyDescent="0.3">
      <c r="A13" s="7" t="s">
        <v>12</v>
      </c>
      <c r="B13" s="8" t="s">
        <v>3</v>
      </c>
      <c r="C13" s="17">
        <f>C15+C29+C30+C31+C32+C33</f>
        <v>134595.40400000001</v>
      </c>
      <c r="D13" s="17">
        <f>D15+D29+D30+D31+D32+D33</f>
        <v>122684.41709999999</v>
      </c>
      <c r="E13" s="17">
        <f>E15+E29+E30+E31+E32+E33</f>
        <v>122684.21709999999</v>
      </c>
    </row>
    <row r="14" spans="1:5" x14ac:dyDescent="0.3">
      <c r="A14" s="10" t="s">
        <v>1</v>
      </c>
      <c r="B14" s="11"/>
      <c r="C14" s="17"/>
      <c r="D14" s="17"/>
      <c r="E14" s="17"/>
    </row>
    <row r="15" spans="1:5" ht="25.5" x14ac:dyDescent="0.3">
      <c r="A15" s="7" t="s">
        <v>13</v>
      </c>
      <c r="B15" s="8" t="s">
        <v>3</v>
      </c>
      <c r="C15" s="17">
        <f>C17+C20+C23+C26</f>
        <v>96883.203999999998</v>
      </c>
      <c r="D15" s="17">
        <f>D17+D20+D23+D26</f>
        <v>88252.717099999994</v>
      </c>
      <c r="E15" s="17">
        <f>E17+E20+E23+E26</f>
        <v>88252.717099999994</v>
      </c>
    </row>
    <row r="16" spans="1:5" x14ac:dyDescent="0.3">
      <c r="A16" s="10" t="s">
        <v>2</v>
      </c>
      <c r="B16" s="11"/>
      <c r="C16" s="17"/>
      <c r="D16" s="17"/>
      <c r="E16" s="17"/>
    </row>
    <row r="17" spans="1:8" ht="25.5" x14ac:dyDescent="0.3">
      <c r="A17" s="9" t="s">
        <v>14</v>
      </c>
      <c r="B17" s="8" t="s">
        <v>3</v>
      </c>
      <c r="C17" s="17">
        <f>676078/1000*12</f>
        <v>8112.9359999999997</v>
      </c>
      <c r="D17" s="17">
        <f>676078/1000*11</f>
        <v>7436.8580000000002</v>
      </c>
      <c r="E17" s="17">
        <f>676078/1000*11</f>
        <v>7436.8580000000002</v>
      </c>
      <c r="H17" s="2">
        <f>C18+C24+C27</f>
        <v>50.25</v>
      </c>
    </row>
    <row r="18" spans="1:8" x14ac:dyDescent="0.3">
      <c r="A18" s="12" t="s">
        <v>5</v>
      </c>
      <c r="B18" s="13" t="s">
        <v>4</v>
      </c>
      <c r="C18" s="9">
        <v>7</v>
      </c>
      <c r="D18" s="9">
        <v>7</v>
      </c>
      <c r="E18" s="9">
        <v>7</v>
      </c>
    </row>
    <row r="19" spans="1:8" ht="21.95" customHeight="1" x14ac:dyDescent="0.3">
      <c r="A19" s="12" t="s">
        <v>38</v>
      </c>
      <c r="B19" s="8" t="s">
        <v>39</v>
      </c>
      <c r="C19" s="9">
        <v>96582</v>
      </c>
      <c r="D19" s="9">
        <v>96582</v>
      </c>
      <c r="E19" s="9">
        <v>96582</v>
      </c>
      <c r="G19" s="2">
        <v>676078.49</v>
      </c>
    </row>
    <row r="20" spans="1:8" ht="25.5" x14ac:dyDescent="0.3">
      <c r="A20" s="9" t="s">
        <v>28</v>
      </c>
      <c r="B20" s="8" t="s">
        <v>3</v>
      </c>
      <c r="C20" s="17">
        <f>(4928958+5309.1)/1000*12+8637.5-3991.3</f>
        <v>63857.405199999994</v>
      </c>
      <c r="D20" s="17">
        <f>(4928958+5309.1)/1000*10+4493.1+5384.1</f>
        <v>59219.870999999999</v>
      </c>
      <c r="E20" s="17">
        <f>(4928958+5309.1)/1000*10+4493.1+5384.1</f>
        <v>59219.870999999999</v>
      </c>
    </row>
    <row r="21" spans="1:8" x14ac:dyDescent="0.3">
      <c r="A21" s="12" t="s">
        <v>5</v>
      </c>
      <c r="B21" s="13" t="s">
        <v>4</v>
      </c>
      <c r="C21" s="9">
        <v>48.777999999999999</v>
      </c>
      <c r="D21" s="9">
        <v>48.777999999999999</v>
      </c>
      <c r="E21" s="9">
        <v>48.777999999999999</v>
      </c>
      <c r="G21" s="2">
        <v>724047.69</v>
      </c>
    </row>
    <row r="22" spans="1:8" ht="21.95" customHeight="1" x14ac:dyDescent="0.3">
      <c r="A22" s="12" t="s">
        <v>38</v>
      </c>
      <c r="B22" s="8" t="s">
        <v>39</v>
      </c>
      <c r="C22" s="19">
        <f>C20/C21*1000/12</f>
        <v>109095.29774351824</v>
      </c>
      <c r="D22" s="19">
        <f>D20/D21*1000/10</f>
        <v>121406.92730329247</v>
      </c>
      <c r="E22" s="19">
        <f>E20/E21*1000/10</f>
        <v>121406.92730329247</v>
      </c>
    </row>
    <row r="23" spans="1:8" ht="39" x14ac:dyDescent="0.3">
      <c r="A23" s="16" t="s">
        <v>33</v>
      </c>
      <c r="B23" s="8" t="s">
        <v>3</v>
      </c>
      <c r="C23" s="17">
        <f>(724048/1000-0.27-5309.1/1000)*12</f>
        <v>8621.6268000000018</v>
      </c>
      <c r="D23" s="17">
        <f>(724048/1000-0.27+5309.1/1000)*11</f>
        <v>8019.9580999999998</v>
      </c>
      <c r="E23" s="17">
        <f>(724048/1000-0.27+5309.1/1000)*11</f>
        <v>8019.9580999999998</v>
      </c>
    </row>
    <row r="24" spans="1:8" x14ac:dyDescent="0.3">
      <c r="A24" s="12" t="s">
        <v>5</v>
      </c>
      <c r="B24" s="13" t="s">
        <v>4</v>
      </c>
      <c r="C24" s="9">
        <v>11.25</v>
      </c>
      <c r="D24" s="9">
        <v>11.25</v>
      </c>
      <c r="E24" s="9">
        <v>11.25</v>
      </c>
    </row>
    <row r="25" spans="1:8" ht="21.95" customHeight="1" x14ac:dyDescent="0.3">
      <c r="A25" s="12" t="s">
        <v>38</v>
      </c>
      <c r="B25" s="8" t="s">
        <v>39</v>
      </c>
      <c r="C25" s="19">
        <f>64359.8</f>
        <v>64359.8</v>
      </c>
      <c r="D25" s="19">
        <f>64359.8</f>
        <v>64359.8</v>
      </c>
      <c r="E25" s="19">
        <v>64359.8</v>
      </c>
    </row>
    <row r="26" spans="1:8" ht="25.5" x14ac:dyDescent="0.3">
      <c r="A26" s="9" t="s">
        <v>29</v>
      </c>
      <c r="B26" s="8" t="s">
        <v>3</v>
      </c>
      <c r="C26" s="17">
        <f>1357603/1000*12</f>
        <v>16291.236000000001</v>
      </c>
      <c r="D26" s="17">
        <f>1357603/1000*10</f>
        <v>13576.03</v>
      </c>
      <c r="E26" s="17">
        <f>1357603/1000*10</f>
        <v>13576.03</v>
      </c>
      <c r="F26" s="18">
        <f>C17+C23+C26</f>
        <v>33025.798800000004</v>
      </c>
      <c r="G26" s="2">
        <f>544001.35+813601.88</f>
        <v>1357603.23</v>
      </c>
    </row>
    <row r="27" spans="1:8" x14ac:dyDescent="0.3">
      <c r="A27" s="12" t="s">
        <v>5</v>
      </c>
      <c r="B27" s="13" t="s">
        <v>4</v>
      </c>
      <c r="C27" s="9">
        <f>9.5+22.5</f>
        <v>32</v>
      </c>
      <c r="D27" s="9">
        <f>9.5+22.5</f>
        <v>32</v>
      </c>
      <c r="E27" s="9">
        <f>9.5+22.5</f>
        <v>32</v>
      </c>
    </row>
    <row r="28" spans="1:8" ht="21.95" customHeight="1" x14ac:dyDescent="0.3">
      <c r="A28" s="12" t="s">
        <v>38</v>
      </c>
      <c r="B28" s="8" t="s">
        <v>39</v>
      </c>
      <c r="C28" s="19">
        <v>42425.1</v>
      </c>
      <c r="D28" s="19">
        <v>42425.1</v>
      </c>
      <c r="E28" s="19">
        <v>42425.1</v>
      </c>
    </row>
    <row r="29" spans="1:8" ht="25.5" x14ac:dyDescent="0.3">
      <c r="A29" s="7" t="s">
        <v>6</v>
      </c>
      <c r="B29" s="8" t="s">
        <v>3</v>
      </c>
      <c r="C29" s="9">
        <f>4965+2831+1361+500.6+298.6+140.1-310.3</f>
        <v>9786.0000000000018</v>
      </c>
      <c r="D29" s="9">
        <f>328.6+202.6+96.1+4142+2169+1077+52+28+12.5+520+243+81.7</f>
        <v>8952.5</v>
      </c>
      <c r="E29" s="9">
        <f>D29</f>
        <v>8952.5</v>
      </c>
    </row>
    <row r="30" spans="1:8" ht="36.75" x14ac:dyDescent="0.3">
      <c r="A30" s="14" t="s">
        <v>7</v>
      </c>
      <c r="B30" s="8" t="s">
        <v>3</v>
      </c>
      <c r="C30" s="9">
        <f>10987.9+797-157.1</f>
        <v>11627.8</v>
      </c>
      <c r="D30" s="9">
        <f>8657.9+456+1052.7+159.2</f>
        <v>10325.800000000001</v>
      </c>
      <c r="E30" s="9">
        <f>8657.9+456+159.2+1052.7</f>
        <v>10325.800000000001</v>
      </c>
    </row>
    <row r="31" spans="1:8" ht="25.5" x14ac:dyDescent="0.3">
      <c r="A31" s="14" t="s">
        <v>8</v>
      </c>
      <c r="B31" s="8" t="s">
        <v>3</v>
      </c>
      <c r="C31" s="9">
        <v>306.7</v>
      </c>
      <c r="D31" s="9">
        <v>306.7</v>
      </c>
      <c r="E31" s="9">
        <v>306.7</v>
      </c>
    </row>
    <row r="32" spans="1:8" ht="36.75" x14ac:dyDescent="0.3">
      <c r="A32" s="14" t="s">
        <v>9</v>
      </c>
      <c r="B32" s="8" t="s">
        <v>3</v>
      </c>
      <c r="C32" s="9">
        <f>498+2487.5</f>
        <v>2985.5</v>
      </c>
      <c r="D32" s="9">
        <f>498+2487.5</f>
        <v>2985.5</v>
      </c>
      <c r="E32" s="9">
        <f>498+2487.5</f>
        <v>2985.5</v>
      </c>
    </row>
    <row r="33" spans="1:5" ht="38.25" customHeight="1" x14ac:dyDescent="0.3">
      <c r="A33" s="14" t="s">
        <v>10</v>
      </c>
      <c r="B33" s="8" t="s">
        <v>3</v>
      </c>
      <c r="C33" s="9">
        <f>589.6+25+4121.9+69.8+4528.9+556.4+3114.6</f>
        <v>13006.2</v>
      </c>
      <c r="D33" s="9">
        <f>589.6+4528.9+25+556.4+2831.9+69.8+1790+90+845+2.5+531+1+0.1</f>
        <v>11861.199999999999</v>
      </c>
      <c r="E33" s="9">
        <f>589.5+4528.8+25+556.4+2831.9+69.9+1790+90+845+2.5+531+1</f>
        <v>11861</v>
      </c>
    </row>
    <row r="35" spans="1:5" x14ac:dyDescent="0.3">
      <c r="C35" s="2">
        <f>C29+C30+C31+C32+C33</f>
        <v>37712.200000000004</v>
      </c>
    </row>
  </sheetData>
  <mergeCells count="7">
    <mergeCell ref="A9:A10"/>
    <mergeCell ref="B9:B10"/>
    <mergeCell ref="C9:E9"/>
    <mergeCell ref="A1:E1"/>
    <mergeCell ref="A2:E2"/>
    <mergeCell ref="A4:E4"/>
    <mergeCell ref="A5:E5"/>
  </mergeCells>
  <phoneticPr fontId="0" type="noConversion"/>
  <pageMargins left="0.51181102362204722" right="0.31496062992125984" top="0.74803149606299213" bottom="0.74803149606299213" header="0.31496062992125984" footer="0.31496062992125984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4" sqref="A4:E4"/>
    </sheetView>
  </sheetViews>
  <sheetFormatPr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5" t="s">
        <v>19</v>
      </c>
      <c r="B1" s="25"/>
      <c r="C1" s="25"/>
      <c r="D1" s="25"/>
      <c r="E1" s="25"/>
    </row>
    <row r="2" spans="1:5" x14ac:dyDescent="0.3">
      <c r="A2" s="25" t="s">
        <v>23</v>
      </c>
      <c r="B2" s="25"/>
      <c r="C2" s="25"/>
      <c r="D2" s="25"/>
      <c r="E2" s="25"/>
    </row>
    <row r="3" spans="1:5" x14ac:dyDescent="0.3">
      <c r="A3" s="1"/>
    </row>
    <row r="4" spans="1:5" x14ac:dyDescent="0.3">
      <c r="A4" s="28"/>
      <c r="B4" s="28"/>
      <c r="C4" s="28"/>
      <c r="D4" s="28"/>
      <c r="E4" s="28"/>
    </row>
    <row r="5" spans="1:5" ht="15.75" customHeight="1" x14ac:dyDescent="0.3">
      <c r="A5" s="27" t="s">
        <v>21</v>
      </c>
      <c r="B5" s="27"/>
      <c r="C5" s="27"/>
      <c r="D5" s="27"/>
      <c r="E5" s="27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3" t="s">
        <v>0</v>
      </c>
      <c r="B9" s="24" t="s">
        <v>24</v>
      </c>
      <c r="C9" s="23" t="s">
        <v>20</v>
      </c>
      <c r="D9" s="23"/>
      <c r="E9" s="23"/>
    </row>
    <row r="10" spans="1:5" ht="40.5" x14ac:dyDescent="0.3">
      <c r="A10" s="23"/>
      <c r="B10" s="24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16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honeticPr fontId="7" type="noConversion"/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E33"/>
    </sheetView>
  </sheetViews>
  <sheetFormatPr defaultRowHeight="20.25" x14ac:dyDescent="0.3"/>
  <cols>
    <col min="1" max="1" width="69.42578125" style="2" customWidth="1"/>
    <col min="2" max="2" width="9.140625" style="3"/>
    <col min="3" max="3" width="14.85546875" style="2" customWidth="1"/>
    <col min="4" max="4" width="15.28515625" style="2" customWidth="1"/>
    <col min="5" max="5" width="15.42578125" style="2" customWidth="1"/>
    <col min="6" max="6" width="14.5703125" style="2" customWidth="1"/>
    <col min="7" max="7" width="12" style="2" customWidth="1"/>
    <col min="8" max="16384" width="9.140625" style="2"/>
  </cols>
  <sheetData>
    <row r="1" spans="1:5" x14ac:dyDescent="0.3">
      <c r="A1" s="25" t="s">
        <v>19</v>
      </c>
      <c r="B1" s="25"/>
      <c r="C1" s="25"/>
      <c r="D1" s="25"/>
      <c r="E1" s="25"/>
    </row>
    <row r="2" spans="1:5" x14ac:dyDescent="0.3">
      <c r="A2" s="25" t="s">
        <v>44</v>
      </c>
      <c r="B2" s="25"/>
      <c r="C2" s="25"/>
      <c r="D2" s="25"/>
      <c r="E2" s="25"/>
    </row>
    <row r="3" spans="1:5" x14ac:dyDescent="0.3">
      <c r="A3" s="1"/>
    </row>
    <row r="4" spans="1:5" ht="44.25" customHeight="1" x14ac:dyDescent="0.3">
      <c r="A4" s="26" t="s">
        <v>45</v>
      </c>
      <c r="B4" s="26"/>
      <c r="C4" s="26"/>
      <c r="D4" s="26"/>
      <c r="E4" s="26"/>
    </row>
    <row r="5" spans="1:5" ht="15.75" customHeight="1" x14ac:dyDescent="0.3">
      <c r="A5" s="27" t="s">
        <v>21</v>
      </c>
      <c r="B5" s="27"/>
      <c r="C5" s="27"/>
      <c r="D5" s="27"/>
      <c r="E5" s="27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3" t="s">
        <v>43</v>
      </c>
      <c r="B9" s="24" t="s">
        <v>24</v>
      </c>
      <c r="C9" s="23" t="s">
        <v>20</v>
      </c>
      <c r="D9" s="23"/>
      <c r="E9" s="23"/>
    </row>
    <row r="10" spans="1:5" ht="40.5" x14ac:dyDescent="0.3">
      <c r="A10" s="23"/>
      <c r="B10" s="24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>
        <v>557</v>
      </c>
      <c r="D11" s="9">
        <v>557</v>
      </c>
      <c r="E11" s="9">
        <v>557</v>
      </c>
    </row>
    <row r="12" spans="1:5" ht="25.5" x14ac:dyDescent="0.3">
      <c r="A12" s="12" t="s">
        <v>31</v>
      </c>
      <c r="B12" s="8" t="s">
        <v>3</v>
      </c>
      <c r="C12" s="17">
        <f>C13/C11</f>
        <v>249.21993536804305</v>
      </c>
      <c r="D12" s="17">
        <f>D13/D11</f>
        <v>201.57352244165168</v>
      </c>
      <c r="E12" s="17">
        <f>E13/E11</f>
        <v>201.57334290843804</v>
      </c>
    </row>
    <row r="13" spans="1:5" ht="25.5" x14ac:dyDescent="0.3">
      <c r="A13" s="7" t="s">
        <v>12</v>
      </c>
      <c r="B13" s="8" t="s">
        <v>3</v>
      </c>
      <c r="C13" s="17">
        <f>C15+C29+C30+C31+C32+C33</f>
        <v>138815.50399999999</v>
      </c>
      <c r="D13" s="17">
        <f>D15+D29+D30+D31+D32+D33</f>
        <v>112276.45199999999</v>
      </c>
      <c r="E13" s="17">
        <f>E15+E29+E30+E31+E32+E33</f>
        <v>112276.35199999998</v>
      </c>
    </row>
    <row r="14" spans="1:5" x14ac:dyDescent="0.3">
      <c r="A14" s="10" t="s">
        <v>1</v>
      </c>
      <c r="B14" s="11"/>
      <c r="C14" s="17"/>
      <c r="D14" s="17"/>
      <c r="E14" s="17"/>
    </row>
    <row r="15" spans="1:5" ht="25.5" x14ac:dyDescent="0.3">
      <c r="A15" s="7" t="s">
        <v>13</v>
      </c>
      <c r="B15" s="8" t="s">
        <v>3</v>
      </c>
      <c r="C15" s="17">
        <f>C17+C20+C23+C26</f>
        <v>100874.504</v>
      </c>
      <c r="D15" s="17">
        <f>D17+D20+D23+D26</f>
        <v>81463.45199999999</v>
      </c>
      <c r="E15" s="17">
        <f>E17+E20+E23+E26</f>
        <v>81463.45199999999</v>
      </c>
    </row>
    <row r="16" spans="1:5" x14ac:dyDescent="0.3">
      <c r="A16" s="10" t="s">
        <v>2</v>
      </c>
      <c r="B16" s="11"/>
      <c r="C16" s="17"/>
      <c r="D16" s="17"/>
      <c r="E16" s="17"/>
    </row>
    <row r="17" spans="1:8" ht="25.5" x14ac:dyDescent="0.3">
      <c r="A17" s="9" t="s">
        <v>14</v>
      </c>
      <c r="B17" s="8" t="s">
        <v>3</v>
      </c>
      <c r="C17" s="17">
        <f>676078/1000*12</f>
        <v>8112.9359999999997</v>
      </c>
      <c r="D17" s="17">
        <f>676078/1000*10</f>
        <v>6760.78</v>
      </c>
      <c r="E17" s="17">
        <f>676078/1000*10</f>
        <v>6760.78</v>
      </c>
      <c r="H17" s="2">
        <f>C18+C24+C27</f>
        <v>50.25</v>
      </c>
    </row>
    <row r="18" spans="1:8" x14ac:dyDescent="0.3">
      <c r="A18" s="12" t="s">
        <v>5</v>
      </c>
      <c r="B18" s="13" t="s">
        <v>4</v>
      </c>
      <c r="C18" s="9">
        <v>7</v>
      </c>
      <c r="D18" s="9">
        <v>7</v>
      </c>
      <c r="E18" s="9">
        <v>7</v>
      </c>
    </row>
    <row r="19" spans="1:8" ht="21.95" customHeight="1" x14ac:dyDescent="0.3">
      <c r="A19" s="12" t="s">
        <v>38</v>
      </c>
      <c r="B19" s="8" t="s">
        <v>39</v>
      </c>
      <c r="C19" s="9">
        <v>96582</v>
      </c>
      <c r="D19" s="9">
        <v>96582</v>
      </c>
      <c r="E19" s="9">
        <v>96582</v>
      </c>
      <c r="G19" s="2">
        <v>676078.49</v>
      </c>
    </row>
    <row r="20" spans="1:8" ht="25.5" x14ac:dyDescent="0.3">
      <c r="A20" s="9" t="s">
        <v>28</v>
      </c>
      <c r="B20" s="8" t="s">
        <v>3</v>
      </c>
      <c r="C20" s="17">
        <f>(4928958+5309.1)/1000*12+8637.5</f>
        <v>67848.705199999997</v>
      </c>
      <c r="D20" s="17">
        <f>(4928958+5309.1)/1000*10+4493.1</f>
        <v>53835.771000000001</v>
      </c>
      <c r="E20" s="17">
        <f>(4928958+5309.1)/1000*10+4493.1</f>
        <v>53835.771000000001</v>
      </c>
    </row>
    <row r="21" spans="1:8" x14ac:dyDescent="0.3">
      <c r="A21" s="12" t="s">
        <v>5</v>
      </c>
      <c r="B21" s="13" t="s">
        <v>4</v>
      </c>
      <c r="C21" s="9">
        <v>48.777999999999999</v>
      </c>
      <c r="D21" s="9">
        <v>48.777999999999999</v>
      </c>
      <c r="E21" s="9">
        <v>48.777999999999999</v>
      </c>
      <c r="G21" s="2">
        <v>724047.69</v>
      </c>
    </row>
    <row r="22" spans="1:8" ht="21.95" customHeight="1" x14ac:dyDescent="0.3">
      <c r="A22" s="12" t="s">
        <v>38</v>
      </c>
      <c r="B22" s="8" t="s">
        <v>39</v>
      </c>
      <c r="C22" s="19">
        <f>C20/C21*1000/12</f>
        <v>115914.11633659985</v>
      </c>
      <c r="D22" s="19">
        <f>D20/D21*1000/10</f>
        <v>110368.95936692771</v>
      </c>
      <c r="E22" s="19">
        <f>E20/E21*1000/10</f>
        <v>110368.95936692771</v>
      </c>
    </row>
    <row r="23" spans="1:8" ht="39" x14ac:dyDescent="0.3">
      <c r="A23" s="16" t="s">
        <v>33</v>
      </c>
      <c r="B23" s="8" t="s">
        <v>3</v>
      </c>
      <c r="C23" s="17">
        <f>(724048/1000-0.27-5309.1/1000)*12</f>
        <v>8621.6268000000018</v>
      </c>
      <c r="D23" s="17">
        <f>(724048/1000-0.27+5309.1/1000)*10</f>
        <v>7290.8709999999992</v>
      </c>
      <c r="E23" s="17">
        <f>(724048/1000-0.27+5309.1/1000)*10</f>
        <v>7290.8709999999992</v>
      </c>
    </row>
    <row r="24" spans="1:8" x14ac:dyDescent="0.3">
      <c r="A24" s="12" t="s">
        <v>5</v>
      </c>
      <c r="B24" s="13" t="s">
        <v>4</v>
      </c>
      <c r="C24" s="9">
        <v>11.25</v>
      </c>
      <c r="D24" s="9">
        <v>11.25</v>
      </c>
      <c r="E24" s="9">
        <v>11.25</v>
      </c>
    </row>
    <row r="25" spans="1:8" ht="21.95" customHeight="1" x14ac:dyDescent="0.3">
      <c r="A25" s="12" t="s">
        <v>38</v>
      </c>
      <c r="B25" s="8" t="s">
        <v>39</v>
      </c>
      <c r="C25" s="19">
        <f>64359.8</f>
        <v>64359.8</v>
      </c>
      <c r="D25" s="19">
        <f>64359.8</f>
        <v>64359.8</v>
      </c>
      <c r="E25" s="19">
        <v>64359.8</v>
      </c>
    </row>
    <row r="26" spans="1:8" ht="25.5" x14ac:dyDescent="0.3">
      <c r="A26" s="9" t="s">
        <v>29</v>
      </c>
      <c r="B26" s="8" t="s">
        <v>3</v>
      </c>
      <c r="C26" s="17">
        <f>1357603/1000*12</f>
        <v>16291.236000000001</v>
      </c>
      <c r="D26" s="17">
        <f>1357603/1000*10</f>
        <v>13576.03</v>
      </c>
      <c r="E26" s="17">
        <f>1357603/1000*10</f>
        <v>13576.03</v>
      </c>
      <c r="F26" s="18">
        <f>C17+C23+C26</f>
        <v>33025.798800000004</v>
      </c>
      <c r="G26" s="2">
        <f>544001.35+813601.88</f>
        <v>1357603.23</v>
      </c>
    </row>
    <row r="27" spans="1:8" x14ac:dyDescent="0.3">
      <c r="A27" s="12" t="s">
        <v>5</v>
      </c>
      <c r="B27" s="13" t="s">
        <v>4</v>
      </c>
      <c r="C27" s="9">
        <f>9.5+22.5</f>
        <v>32</v>
      </c>
      <c r="D27" s="9">
        <f>9.5+22.5</f>
        <v>32</v>
      </c>
      <c r="E27" s="9">
        <f>9.5+22.5</f>
        <v>32</v>
      </c>
    </row>
    <row r="28" spans="1:8" ht="21.95" customHeight="1" x14ac:dyDescent="0.3">
      <c r="A28" s="12" t="s">
        <v>38</v>
      </c>
      <c r="B28" s="8" t="s">
        <v>39</v>
      </c>
      <c r="C28" s="19">
        <v>42425.1</v>
      </c>
      <c r="D28" s="19">
        <v>42425.1</v>
      </c>
      <c r="E28" s="19">
        <v>42425.1</v>
      </c>
    </row>
    <row r="29" spans="1:8" ht="25.5" x14ac:dyDescent="0.3">
      <c r="A29" s="7" t="s">
        <v>6</v>
      </c>
      <c r="B29" s="8" t="s">
        <v>3</v>
      </c>
      <c r="C29" s="9">
        <f>4965+2831+1361+500.6+298.6+140.1</f>
        <v>10096.300000000001</v>
      </c>
      <c r="D29" s="9">
        <f>328.6+202.6+96.1+4142+2169+1077</f>
        <v>8015.3</v>
      </c>
      <c r="E29" s="9">
        <f>328.6+202.6+96.1+4142+2169+1077</f>
        <v>8015.3</v>
      </c>
    </row>
    <row r="30" spans="1:8" ht="36.75" x14ac:dyDescent="0.3">
      <c r="A30" s="14" t="s">
        <v>7</v>
      </c>
      <c r="B30" s="8" t="s">
        <v>3</v>
      </c>
      <c r="C30" s="9">
        <f>10987.9+797</f>
        <v>11784.9</v>
      </c>
      <c r="D30" s="9">
        <f>8657.9+456</f>
        <v>9113.9</v>
      </c>
      <c r="E30" s="9">
        <f>8657.9+456</f>
        <v>9113.9</v>
      </c>
    </row>
    <row r="31" spans="1:8" ht="25.5" x14ac:dyDescent="0.3">
      <c r="A31" s="14" t="s">
        <v>8</v>
      </c>
      <c r="B31" s="8" t="s">
        <v>3</v>
      </c>
      <c r="C31" s="9">
        <f>3182.7</f>
        <v>3182.7</v>
      </c>
      <c r="D31" s="9">
        <v>2096.6999999999998</v>
      </c>
      <c r="E31" s="9">
        <v>2096.6999999999998</v>
      </c>
    </row>
    <row r="32" spans="1:8" ht="36.75" x14ac:dyDescent="0.3">
      <c r="A32" s="14" t="s">
        <v>9</v>
      </c>
      <c r="B32" s="8" t="s">
        <v>3</v>
      </c>
      <c r="C32" s="9">
        <f>498+2487.5</f>
        <v>2985.5</v>
      </c>
      <c r="D32" s="9">
        <f>498+2487.5</f>
        <v>2985.5</v>
      </c>
      <c r="E32" s="9">
        <f>498+2487.5</f>
        <v>2985.5</v>
      </c>
    </row>
    <row r="33" spans="1:5" ht="38.25" customHeight="1" x14ac:dyDescent="0.3">
      <c r="A33" s="14" t="s">
        <v>10</v>
      </c>
      <c r="B33" s="8" t="s">
        <v>3</v>
      </c>
      <c r="C33" s="9">
        <f>589.6+25+4121.9+69.8+4528.9+556.4</f>
        <v>9891.6</v>
      </c>
      <c r="D33" s="9">
        <f>589.6+4528.9+25+556.4+2831.9+69.8</f>
        <v>8601.5999999999985</v>
      </c>
      <c r="E33" s="9">
        <f>589.5+4528.8+25+556.4+2831.9+69.9</f>
        <v>8601.5</v>
      </c>
    </row>
    <row r="35" spans="1:5" x14ac:dyDescent="0.3">
      <c r="C35" s="2">
        <f>C29+C30+C31+C32+C33</f>
        <v>37941</v>
      </c>
    </row>
  </sheetData>
  <mergeCells count="7">
    <mergeCell ref="A9:A10"/>
    <mergeCell ref="B9:B10"/>
    <mergeCell ref="C9:E9"/>
    <mergeCell ref="A1:E1"/>
    <mergeCell ref="A2:E2"/>
    <mergeCell ref="A4:E4"/>
    <mergeCell ref="A5:E5"/>
  </mergeCells>
  <phoneticPr fontId="7" type="noConversion"/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22" workbookViewId="0">
      <selection activeCell="A11" sqref="A11"/>
    </sheetView>
  </sheetViews>
  <sheetFormatPr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5" t="s">
        <v>19</v>
      </c>
      <c r="B1" s="25"/>
      <c r="C1" s="25"/>
      <c r="D1" s="25"/>
      <c r="E1" s="25"/>
    </row>
    <row r="2" spans="1:5" x14ac:dyDescent="0.3">
      <c r="A2" s="25" t="s">
        <v>23</v>
      </c>
      <c r="B2" s="25"/>
      <c r="C2" s="25"/>
      <c r="D2" s="25"/>
      <c r="E2" s="25"/>
    </row>
    <row r="3" spans="1:5" x14ac:dyDescent="0.3">
      <c r="A3" s="1"/>
    </row>
    <row r="4" spans="1:5" x14ac:dyDescent="0.3">
      <c r="A4" s="28"/>
      <c r="B4" s="28"/>
      <c r="C4" s="28"/>
      <c r="D4" s="28"/>
      <c r="E4" s="28"/>
    </row>
    <row r="5" spans="1:5" ht="15.75" customHeight="1" x14ac:dyDescent="0.3">
      <c r="A5" s="27" t="s">
        <v>21</v>
      </c>
      <c r="B5" s="27"/>
      <c r="C5" s="27"/>
      <c r="D5" s="27"/>
      <c r="E5" s="27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3" t="s">
        <v>42</v>
      </c>
      <c r="B9" s="24" t="s">
        <v>24</v>
      </c>
      <c r="C9" s="23" t="s">
        <v>20</v>
      </c>
      <c r="D9" s="23"/>
      <c r="E9" s="23"/>
    </row>
    <row r="10" spans="1:5" ht="40.5" x14ac:dyDescent="0.3">
      <c r="A10" s="23"/>
      <c r="B10" s="24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9:A10"/>
    <mergeCell ref="B9:B10"/>
    <mergeCell ref="C9:E9"/>
    <mergeCell ref="A1:E1"/>
    <mergeCell ref="A2:E2"/>
    <mergeCell ref="A4:E4"/>
    <mergeCell ref="A5:E5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5" t="s">
        <v>19</v>
      </c>
      <c r="B1" s="25"/>
      <c r="C1" s="25"/>
      <c r="D1" s="25"/>
      <c r="E1" s="25"/>
    </row>
    <row r="2" spans="1:5" x14ac:dyDescent="0.3">
      <c r="A2" s="25" t="s">
        <v>23</v>
      </c>
      <c r="B2" s="25"/>
      <c r="C2" s="25"/>
      <c r="D2" s="25"/>
      <c r="E2" s="25"/>
    </row>
    <row r="3" spans="1:5" x14ac:dyDescent="0.3">
      <c r="A3" s="1"/>
    </row>
    <row r="4" spans="1:5" x14ac:dyDescent="0.3">
      <c r="A4" s="28"/>
      <c r="B4" s="28"/>
      <c r="C4" s="28"/>
      <c r="D4" s="28"/>
      <c r="E4" s="28"/>
    </row>
    <row r="5" spans="1:5" ht="15.75" customHeight="1" x14ac:dyDescent="0.3">
      <c r="A5" s="27" t="s">
        <v>21</v>
      </c>
      <c r="B5" s="27"/>
      <c r="C5" s="27"/>
      <c r="D5" s="27"/>
      <c r="E5" s="27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3" t="s">
        <v>41</v>
      </c>
      <c r="B9" s="24" t="s">
        <v>24</v>
      </c>
      <c r="C9" s="23" t="s">
        <v>20</v>
      </c>
      <c r="D9" s="23"/>
      <c r="E9" s="23"/>
    </row>
    <row r="10" spans="1:5" ht="40.5" x14ac:dyDescent="0.3">
      <c r="A10" s="23"/>
      <c r="B10" s="24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9:A10"/>
    <mergeCell ref="B9:B10"/>
    <mergeCell ref="C9:E9"/>
    <mergeCell ref="A1:E1"/>
    <mergeCell ref="A2:E2"/>
    <mergeCell ref="A4:E4"/>
    <mergeCell ref="A5:E5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5" t="s">
        <v>19</v>
      </c>
      <c r="B1" s="25"/>
      <c r="C1" s="25"/>
      <c r="D1" s="25"/>
      <c r="E1" s="25"/>
    </row>
    <row r="2" spans="1:5" x14ac:dyDescent="0.3">
      <c r="A2" s="25" t="s">
        <v>23</v>
      </c>
      <c r="B2" s="25"/>
      <c r="C2" s="25"/>
      <c r="D2" s="25"/>
      <c r="E2" s="25"/>
    </row>
    <row r="3" spans="1:5" x14ac:dyDescent="0.3">
      <c r="A3" s="1"/>
    </row>
    <row r="4" spans="1:5" x14ac:dyDescent="0.3">
      <c r="A4" s="28"/>
      <c r="B4" s="28"/>
      <c r="C4" s="28"/>
      <c r="D4" s="28"/>
      <c r="E4" s="28"/>
    </row>
    <row r="5" spans="1:5" ht="15.75" customHeight="1" x14ac:dyDescent="0.3">
      <c r="A5" s="27" t="s">
        <v>21</v>
      </c>
      <c r="B5" s="27"/>
      <c r="C5" s="27"/>
      <c r="D5" s="27"/>
      <c r="E5" s="27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3" t="s">
        <v>40</v>
      </c>
      <c r="B9" s="24" t="s">
        <v>24</v>
      </c>
      <c r="C9" s="23" t="s">
        <v>20</v>
      </c>
      <c r="D9" s="23"/>
      <c r="E9" s="23"/>
    </row>
    <row r="10" spans="1:5" ht="40.5" x14ac:dyDescent="0.3">
      <c r="A10" s="23"/>
      <c r="B10" s="24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9:A10"/>
    <mergeCell ref="B9:B10"/>
    <mergeCell ref="C9:E9"/>
    <mergeCell ref="A1:E1"/>
    <mergeCell ref="A2:E2"/>
    <mergeCell ref="A4:E4"/>
    <mergeCell ref="A5:E5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на 31.03.19</vt:lpstr>
      <vt:lpstr>на 31.12</vt:lpstr>
      <vt:lpstr>на 30.11</vt:lpstr>
      <vt:lpstr>дошкольное</vt:lpstr>
      <vt:lpstr>на 31.10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2019-05-17T13:43:45Z</dcterms:modified>
</cp:coreProperties>
</file>