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firstSheet="3" activeTab="3"/>
  </bookViews>
  <sheets>
    <sheet name="среднее на 1.04.2019 г" sheetId="6" r:id="rId1"/>
    <sheet name="среднее на 1.05.2019 г" sheetId="7" r:id="rId2"/>
    <sheet name="среднее на 1.06.2019 г " sheetId="8" r:id="rId3"/>
    <sheet name="среднее на 1.10.2019 г" sheetId="13" r:id="rId4"/>
    <sheet name="ТиПО" sheetId="3" state="hidden" r:id="rId5"/>
    <sheet name="вузы" sheetId="4" state="hidden" r:id="rId6"/>
  </sheets>
  <definedNames>
    <definedName name="_xlnm.Print_Area" localSheetId="2">'среднее на 1.06.2019 г '!$A$1:$E$38</definedName>
    <definedName name="_xlnm.Print_Area" localSheetId="3">'среднее на 1.10.2019 г'!$A$1:$E$45</definedName>
  </definedName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3"/>
  <c r="D39"/>
  <c r="E19"/>
  <c r="D35"/>
  <c r="C35"/>
  <c r="C34"/>
  <c r="E32"/>
  <c r="D32"/>
  <c r="C32"/>
  <c r="E29"/>
  <c r="D29"/>
  <c r="C29"/>
  <c r="E26"/>
  <c r="D26"/>
  <c r="C26"/>
  <c r="E23"/>
  <c r="D23"/>
  <c r="C23"/>
  <c r="E16"/>
  <c r="D19"/>
  <c r="C19"/>
  <c r="D17"/>
  <c r="D16" s="1"/>
  <c r="C17"/>
  <c r="C16" s="1"/>
  <c r="E19" i="8" l="1"/>
  <c r="D19"/>
  <c r="E37"/>
  <c r="D37"/>
  <c r="C37"/>
  <c r="C34"/>
  <c r="C33"/>
  <c r="E32"/>
  <c r="C32"/>
  <c r="D32"/>
  <c r="E29"/>
  <c r="D29"/>
  <c r="C27"/>
  <c r="C29" s="1"/>
  <c r="E26"/>
  <c r="D26"/>
  <c r="C24"/>
  <c r="C26" s="1"/>
  <c r="D23"/>
  <c r="E23"/>
  <c r="C21"/>
  <c r="C23" s="1"/>
  <c r="D17"/>
  <c r="D16" s="1"/>
  <c r="C16" i="7"/>
  <c r="D16" i="6"/>
  <c r="E16"/>
  <c r="C16"/>
  <c r="E24" i="7"/>
  <c r="E32"/>
  <c r="D32"/>
  <c r="D24"/>
  <c r="D26" s="1"/>
  <c r="C24"/>
  <c r="C19" s="1"/>
  <c r="C17" s="1"/>
  <c r="C37"/>
  <c r="C33"/>
  <c r="D29"/>
  <c r="E29"/>
  <c r="E26"/>
  <c r="D23"/>
  <c r="E23"/>
  <c r="E21"/>
  <c r="D30"/>
  <c r="D27"/>
  <c r="D21"/>
  <c r="C34"/>
  <c r="C32"/>
  <c r="C27"/>
  <c r="C29" s="1"/>
  <c r="C26"/>
  <c r="C21"/>
  <c r="C23" s="1"/>
  <c r="E32" i="6"/>
  <c r="E29"/>
  <c r="E26"/>
  <c r="E19"/>
  <c r="D27"/>
  <c r="C29"/>
  <c r="C23"/>
  <c r="C26"/>
  <c r="C24"/>
  <c r="C19"/>
  <c r="C27"/>
  <c r="D29" s="1"/>
  <c r="C21"/>
  <c r="D37"/>
  <c r="C37"/>
  <c r="D34"/>
  <c r="C34"/>
  <c r="D33"/>
  <c r="C33"/>
  <c r="C32"/>
  <c r="D30"/>
  <c r="D32" s="1"/>
  <c r="E21"/>
  <c r="E23" s="1"/>
  <c r="D21"/>
  <c r="D23" s="1"/>
  <c r="E17"/>
  <c r="C19" i="8" l="1"/>
  <c r="C17" s="1"/>
  <c r="C16" s="1"/>
  <c r="E17"/>
  <c r="E16" s="1"/>
  <c r="E19" i="7"/>
  <c r="E17" s="1"/>
  <c r="E16" s="1"/>
  <c r="D19"/>
  <c r="D17" s="1"/>
  <c r="D16" s="1"/>
  <c r="C17" i="6"/>
  <c r="D19"/>
  <c r="D26"/>
  <c r="D17" l="1"/>
</calcChain>
</file>

<file path=xl/sharedStrings.xml><?xml version="1.0" encoding="utf-8"?>
<sst xmlns="http://schemas.openxmlformats.org/spreadsheetml/2006/main" count="333" uniqueCount="49">
  <si>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</si>
  <si>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</si>
  <si>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</si>
  <si>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</si>
  <si>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</si>
  <si>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</si>
  <si>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</si>
  <si>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</si>
  <si>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</si>
  <si>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</si>
  <si>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</si>
  <si>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</si>
  <si>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</si>
  <si>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</si>
  <si>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</si>
  <si>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</si>
  <si>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</si>
  <si>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</si>
  <si>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</si>
  <si>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</si>
  <si>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</si>
  <si>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</si>
  <si>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</si>
  <si>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</si>
  <si>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</si>
  <si>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</si>
  <si>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</si>
  <si>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</si>
  <si>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</si>
  <si>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</si>
  <si>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</si>
  <si>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</si>
  <si>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</si>
  <si>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</si>
  <si>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</si>
  <si>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</si>
  <si>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</si>
  <si>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"Кенжекольская средняя общеобразовательная школа города Павлодара"</t>
  </si>
  <si>
    <t>по состоянию на "1" апреля  2019г.</t>
  </si>
  <si>
    <t>по состоянию на "1" июня 2019г.</t>
  </si>
  <si>
    <t>по состоянию на "1" мая  2019г.</t>
  </si>
  <si>
    <r>
      <t xml:space="preserve">7. Фонд всеобщего  образования 
</t>
    </r>
    <r>
      <rPr>
        <i/>
        <sz val="12"/>
        <color theme="1"/>
        <rFont val="Arial Narrow"/>
        <family val="2"/>
        <charset val="204"/>
      </rPr>
      <t>(обеспечение питанием и одеждой детей из малообеспеченных семей)</t>
    </r>
  </si>
  <si>
    <t>Акылжанова С.З.</t>
  </si>
  <si>
    <t>Тасмагамбетова М.О.</t>
  </si>
  <si>
    <t xml:space="preserve">                                         Директор ГУ</t>
  </si>
  <si>
    <t xml:space="preserve">                                         Главный бухгалтер</t>
  </si>
  <si>
    <t>по состоянию на "1" октября 2019 г.</t>
  </si>
  <si>
    <t xml:space="preserve">      в том числе на питание</t>
  </si>
  <si>
    <t xml:space="preserve">                             на кацелярские товары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</si>
</sst>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opLeftCell="A28" workbookViewId="0">
      <selection activeCell="C16" sqref="C16:E16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7"/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spans="1:6">
      <c r="A3" s="27"/>
      <c r="B3" s="27"/>
      <c r="C3" s="27"/>
      <c r="D3" s="27"/>
      <c r="E3" s="27"/>
      <c r="F3" s="27"/>
    </row>
    <row r="4" spans="1:6">
      <c r="A4" s="27"/>
      <c r="B4" s="27"/>
      <c r="C4" s="27"/>
      <c r="D4" s="27"/>
      <c r="E4" s="27"/>
      <c r="F4" s="27"/>
    </row>
    <row r="5" spans="1:6">
      <c r="A5" s="28" t="s">
        <v>16</v>
      </c>
      <c r="B5" s="28"/>
      <c r="C5" s="28"/>
      <c r="D5" s="28"/>
      <c r="E5" s="28"/>
    </row>
    <row r="6" spans="1:6">
      <c r="A6" s="28" t="s">
        <v>38</v>
      </c>
      <c r="B6" s="28"/>
      <c r="C6" s="28"/>
      <c r="D6" s="28"/>
      <c r="E6" s="28"/>
    </row>
    <row r="7" spans="1:6">
      <c r="A7" s="1"/>
    </row>
    <row r="8" spans="1:6">
      <c r="A8" s="29" t="s">
        <v>37</v>
      </c>
      <c r="B8" s="29"/>
      <c r="C8" s="29"/>
      <c r="D8" s="29"/>
      <c r="E8" s="29"/>
    </row>
    <row r="9" spans="1:6" ht="15.75" customHeight="1">
      <c r="A9" s="30" t="s">
        <v>18</v>
      </c>
      <c r="B9" s="30"/>
      <c r="C9" s="30"/>
      <c r="D9" s="30"/>
      <c r="E9" s="30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25" t="s">
        <v>35</v>
      </c>
      <c r="B13" s="26" t="s">
        <v>21</v>
      </c>
      <c r="C13" s="25" t="s">
        <v>36</v>
      </c>
      <c r="D13" s="25"/>
      <c r="E13" s="25"/>
    </row>
    <row r="14" spans="1:6" ht="40.5">
      <c r="A14" s="25"/>
      <c r="B14" s="26"/>
      <c r="C14" s="18" t="s">
        <v>22</v>
      </c>
      <c r="D14" s="18" t="s">
        <v>23</v>
      </c>
      <c r="E14" s="17" t="s">
        <v>15</v>
      </c>
    </row>
    <row r="15" spans="1:6">
      <c r="A15" s="7" t="s">
        <v>24</v>
      </c>
      <c r="B15" s="8" t="s">
        <v>10</v>
      </c>
      <c r="C15" s="9">
        <v>1156</v>
      </c>
      <c r="D15" s="9">
        <v>1162</v>
      </c>
      <c r="E15" s="9">
        <v>1162</v>
      </c>
    </row>
    <row r="16" spans="1:6" ht="25.5">
      <c r="A16" s="12" t="s">
        <v>27</v>
      </c>
      <c r="B16" s="8" t="s">
        <v>2</v>
      </c>
      <c r="C16" s="19">
        <f>C17/C15</f>
        <v>241.29134948096885</v>
      </c>
      <c r="D16" s="19">
        <f t="shared" ref="D16:E16" si="0">D17/D15</f>
        <v>59.87263339070568</v>
      </c>
      <c r="E16" s="19">
        <f t="shared" si="0"/>
        <v>59.87263339070568</v>
      </c>
    </row>
    <row r="17" spans="1:5" ht="25.5">
      <c r="A17" s="7" t="s">
        <v>11</v>
      </c>
      <c r="B17" s="8" t="s">
        <v>2</v>
      </c>
      <c r="C17" s="9">
        <f>C19+C33+C34+C35+C36+C37</f>
        <v>278932.8</v>
      </c>
      <c r="D17" s="9">
        <f t="shared" ref="D17:E17" si="1">D19+D33+D34+D35+D36+D37</f>
        <v>69572</v>
      </c>
      <c r="E17" s="9">
        <f t="shared" si="1"/>
        <v>69572</v>
      </c>
    </row>
    <row r="18" spans="1:5">
      <c r="A18" s="10" t="s">
        <v>0</v>
      </c>
      <c r="B18" s="11"/>
      <c r="C18" s="9"/>
      <c r="D18" s="9"/>
      <c r="E18" s="9"/>
    </row>
    <row r="19" spans="1:5" ht="25.5">
      <c r="A19" s="7" t="s">
        <v>12</v>
      </c>
      <c r="B19" s="8" t="s">
        <v>2</v>
      </c>
      <c r="C19" s="9">
        <f>C21+C24+C27</f>
        <v>225160</v>
      </c>
      <c r="D19" s="9">
        <f>D21+D24+D27</f>
        <v>57444</v>
      </c>
      <c r="E19" s="9">
        <f>E21+E24+E27</f>
        <v>57444</v>
      </c>
    </row>
    <row r="20" spans="1:5">
      <c r="A20" s="10" t="s">
        <v>1</v>
      </c>
      <c r="B20" s="11"/>
      <c r="C20" s="9"/>
      <c r="D20" s="9"/>
      <c r="E20" s="9"/>
    </row>
    <row r="21" spans="1:5" ht="25.5">
      <c r="A21" s="9" t="s">
        <v>13</v>
      </c>
      <c r="B21" s="8" t="s">
        <v>2</v>
      </c>
      <c r="C21" s="9">
        <f>885*12</f>
        <v>10620</v>
      </c>
      <c r="D21" s="9">
        <f>885*3</f>
        <v>2655</v>
      </c>
      <c r="E21" s="9">
        <f>885*3</f>
        <v>2655</v>
      </c>
    </row>
    <row r="22" spans="1:5">
      <c r="A22" s="12" t="s">
        <v>4</v>
      </c>
      <c r="B22" s="13" t="s">
        <v>3</v>
      </c>
      <c r="C22" s="9">
        <v>7.5</v>
      </c>
      <c r="D22" s="9">
        <v>7.5</v>
      </c>
      <c r="E22" s="9">
        <v>7</v>
      </c>
    </row>
    <row r="23" spans="1:5" ht="21.95" customHeight="1">
      <c r="A23" s="12" t="s">
        <v>31</v>
      </c>
      <c r="B23" s="8" t="s">
        <v>32</v>
      </c>
      <c r="C23" s="9">
        <f>C21/C22/12</f>
        <v>118</v>
      </c>
      <c r="D23" s="20">
        <f>D21/D22/3</f>
        <v>118</v>
      </c>
      <c r="E23" s="20">
        <f>E21/E22/3</f>
        <v>126.42857142857143</v>
      </c>
    </row>
    <row r="24" spans="1:5" ht="25.5">
      <c r="A24" s="9" t="s">
        <v>25</v>
      </c>
      <c r="B24" s="8" t="s">
        <v>2</v>
      </c>
      <c r="C24" s="9">
        <f>13917*12+21652</f>
        <v>188656</v>
      </c>
      <c r="D24" s="9">
        <v>48318</v>
      </c>
      <c r="E24" s="9">
        <v>48318</v>
      </c>
    </row>
    <row r="25" spans="1:5">
      <c r="A25" s="12" t="s">
        <v>4</v>
      </c>
      <c r="B25" s="13" t="s">
        <v>3</v>
      </c>
      <c r="C25" s="9">
        <v>105.38</v>
      </c>
      <c r="D25" s="9">
        <v>71</v>
      </c>
      <c r="E25" s="9">
        <v>69</v>
      </c>
    </row>
    <row r="26" spans="1:5" ht="21.95" customHeight="1">
      <c r="A26" s="12" t="s">
        <v>31</v>
      </c>
      <c r="B26" s="8" t="s">
        <v>32</v>
      </c>
      <c r="C26" s="19">
        <f>C24/C25/12</f>
        <v>149.18706902005439</v>
      </c>
      <c r="D26" s="20">
        <f>D24/D25/3</f>
        <v>226.8450704225352</v>
      </c>
      <c r="E26" s="20">
        <f>E24/E25/3</f>
        <v>233.42028985507247</v>
      </c>
    </row>
    <row r="27" spans="1:5" ht="39">
      <c r="A27" s="16" t="s">
        <v>29</v>
      </c>
      <c r="B27" s="8" t="s">
        <v>2</v>
      </c>
      <c r="C27" s="9">
        <f>2157*12</f>
        <v>25884</v>
      </c>
      <c r="D27" s="9">
        <f>2157*3</f>
        <v>6471</v>
      </c>
      <c r="E27" s="9">
        <v>6471</v>
      </c>
    </row>
    <row r="28" spans="1:5">
      <c r="A28" s="12" t="s">
        <v>4</v>
      </c>
      <c r="B28" s="13" t="s">
        <v>3</v>
      </c>
      <c r="C28" s="9">
        <v>29.75</v>
      </c>
      <c r="D28" s="9">
        <v>29.75</v>
      </c>
      <c r="E28" s="9">
        <v>20</v>
      </c>
    </row>
    <row r="29" spans="1:5" ht="21.95" customHeight="1">
      <c r="A29" s="12" t="s">
        <v>31</v>
      </c>
      <c r="B29" s="8" t="s">
        <v>32</v>
      </c>
      <c r="C29" s="19">
        <f>C27/C28/12</f>
        <v>72.504201680672267</v>
      </c>
      <c r="D29" s="20">
        <f>D27/D28/3</f>
        <v>72.504201680672267</v>
      </c>
      <c r="E29" s="20">
        <f>E27/E28/3</f>
        <v>107.85000000000001</v>
      </c>
    </row>
    <row r="30" spans="1:5" ht="25.5">
      <c r="A30" s="9" t="s">
        <v>26</v>
      </c>
      <c r="B30" s="8" t="s">
        <v>2</v>
      </c>
      <c r="C30" s="9">
        <v>2173</v>
      </c>
      <c r="D30" s="9">
        <f>C30*3</f>
        <v>6519</v>
      </c>
      <c r="E30" s="9">
        <v>6519</v>
      </c>
    </row>
    <row r="31" spans="1:5">
      <c r="A31" s="12" t="s">
        <v>4</v>
      </c>
      <c r="B31" s="13" t="s">
        <v>3</v>
      </c>
      <c r="C31" s="9">
        <v>41</v>
      </c>
      <c r="D31" s="9">
        <v>41</v>
      </c>
      <c r="E31" s="9">
        <v>35</v>
      </c>
    </row>
    <row r="32" spans="1:5" ht="21.95" customHeight="1">
      <c r="A32" s="12" t="s">
        <v>31</v>
      </c>
      <c r="B32" s="8" t="s">
        <v>32</v>
      </c>
      <c r="C32" s="9">
        <f>C30/C31</f>
        <v>53</v>
      </c>
      <c r="D32" s="20">
        <f>D30/D31/3</f>
        <v>53</v>
      </c>
      <c r="E32" s="20">
        <f>E30/E31/3</f>
        <v>62.085714285714289</v>
      </c>
    </row>
    <row r="33" spans="1:5" ht="25.5">
      <c r="A33" s="7" t="s">
        <v>5</v>
      </c>
      <c r="B33" s="8" t="s">
        <v>2</v>
      </c>
      <c r="C33" s="9">
        <f>2157+1262+600+9422+5495+2619+1943</f>
        <v>23498</v>
      </c>
      <c r="D33" s="9">
        <f>550+323+154+2555+1490+707+1943</f>
        <v>7722</v>
      </c>
      <c r="E33" s="9">
        <v>7722</v>
      </c>
    </row>
    <row r="34" spans="1:5" ht="36.75">
      <c r="A34" s="14" t="s">
        <v>6</v>
      </c>
      <c r="B34" s="8" t="s">
        <v>2</v>
      </c>
      <c r="C34" s="9">
        <f>2664+1217+10980</f>
        <v>14861</v>
      </c>
      <c r="D34" s="9">
        <f>1071+195</f>
        <v>1266</v>
      </c>
      <c r="E34" s="9">
        <v>1266</v>
      </c>
    </row>
    <row r="35" spans="1:5" ht="25.5">
      <c r="A35" s="14" t="s">
        <v>7</v>
      </c>
      <c r="B35" s="8" t="s">
        <v>2</v>
      </c>
      <c r="C35" s="9">
        <v>3637</v>
      </c>
      <c r="D35" s="9">
        <v>507</v>
      </c>
      <c r="E35" s="9">
        <v>507</v>
      </c>
    </row>
    <row r="36" spans="1:5" ht="36.75">
      <c r="A36" s="14" t="s">
        <v>8</v>
      </c>
      <c r="B36" s="8" t="s">
        <v>2</v>
      </c>
      <c r="C36" s="9"/>
      <c r="D36" s="9"/>
      <c r="E36" s="9"/>
    </row>
    <row r="37" spans="1:5" ht="38.25" customHeight="1">
      <c r="A37" s="14" t="s">
        <v>9</v>
      </c>
      <c r="B37" s="8" t="s">
        <v>2</v>
      </c>
      <c r="C37" s="9">
        <f>826+10824+10.1+116.7</f>
        <v>11776.800000000001</v>
      </c>
      <c r="D37" s="9">
        <f>516+2117</f>
        <v>2633</v>
      </c>
      <c r="E37" s="9">
        <v>2633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7"/>
  <sheetViews>
    <sheetView topLeftCell="A13" workbookViewId="0">
      <selection activeCell="F17" sqref="F1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7"/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spans="1:6">
      <c r="A3" s="27"/>
      <c r="B3" s="27"/>
      <c r="C3" s="27"/>
      <c r="D3" s="27"/>
      <c r="E3" s="27"/>
      <c r="F3" s="27"/>
    </row>
    <row r="4" spans="1:6">
      <c r="A4" s="27"/>
      <c r="B4" s="27"/>
      <c r="C4" s="27"/>
      <c r="D4" s="27"/>
      <c r="E4" s="27"/>
      <c r="F4" s="27"/>
    </row>
    <row r="5" spans="1:6">
      <c r="A5" s="28" t="s">
        <v>16</v>
      </c>
      <c r="B5" s="28"/>
      <c r="C5" s="28"/>
      <c r="D5" s="28"/>
      <c r="E5" s="28"/>
    </row>
    <row r="6" spans="1:6">
      <c r="A6" s="28" t="s">
        <v>40</v>
      </c>
      <c r="B6" s="28"/>
      <c r="C6" s="28"/>
      <c r="D6" s="28"/>
      <c r="E6" s="28"/>
    </row>
    <row r="7" spans="1:6">
      <c r="A7" s="1"/>
    </row>
    <row r="8" spans="1:6">
      <c r="A8" s="29" t="s">
        <v>37</v>
      </c>
      <c r="B8" s="29"/>
      <c r="C8" s="29"/>
      <c r="D8" s="29"/>
      <c r="E8" s="29"/>
    </row>
    <row r="9" spans="1:6" ht="15.75" customHeight="1">
      <c r="A9" s="30" t="s">
        <v>18</v>
      </c>
      <c r="B9" s="30"/>
      <c r="C9" s="30"/>
      <c r="D9" s="30"/>
      <c r="E9" s="30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25" t="s">
        <v>35</v>
      </c>
      <c r="B13" s="26" t="s">
        <v>21</v>
      </c>
      <c r="C13" s="25" t="s">
        <v>36</v>
      </c>
      <c r="D13" s="25"/>
      <c r="E13" s="25"/>
    </row>
    <row r="14" spans="1:6" ht="40.5">
      <c r="A14" s="25"/>
      <c r="B14" s="26"/>
      <c r="C14" s="18" t="s">
        <v>22</v>
      </c>
      <c r="D14" s="18" t="s">
        <v>23</v>
      </c>
      <c r="E14" s="17" t="s">
        <v>15</v>
      </c>
    </row>
    <row r="15" spans="1:6">
      <c r="A15" s="7" t="s">
        <v>24</v>
      </c>
      <c r="B15" s="8" t="s">
        <v>10</v>
      </c>
      <c r="C15" s="9">
        <v>1155</v>
      </c>
      <c r="D15" s="9">
        <v>1161</v>
      </c>
      <c r="E15" s="9">
        <v>1161</v>
      </c>
    </row>
    <row r="16" spans="1:6" ht="25.5">
      <c r="A16" s="12" t="s">
        <v>27</v>
      </c>
      <c r="B16" s="8" t="s">
        <v>2</v>
      </c>
      <c r="C16" s="19">
        <f>C17/C15</f>
        <v>242.63861471861469</v>
      </c>
      <c r="D16" s="19">
        <f t="shared" ref="D16:E16" si="0">D17/D15</f>
        <v>80.486649440137811</v>
      </c>
      <c r="E16" s="19">
        <f t="shared" si="0"/>
        <v>80.486649440137811</v>
      </c>
    </row>
    <row r="17" spans="1:5" ht="25.5">
      <c r="A17" s="7" t="s">
        <v>11</v>
      </c>
      <c r="B17" s="8" t="s">
        <v>2</v>
      </c>
      <c r="C17" s="9">
        <f>C19+C33+C34+C35+C36+C37</f>
        <v>280247.59999999998</v>
      </c>
      <c r="D17" s="9">
        <f t="shared" ref="D17:E17" si="1">D19+D33+D34+D35+D36+D37</f>
        <v>93445</v>
      </c>
      <c r="E17" s="9">
        <f t="shared" si="1"/>
        <v>93445</v>
      </c>
    </row>
    <row r="18" spans="1:5">
      <c r="A18" s="10" t="s">
        <v>0</v>
      </c>
      <c r="B18" s="11"/>
      <c r="C18" s="9"/>
      <c r="D18" s="9"/>
      <c r="E18" s="9"/>
    </row>
    <row r="19" spans="1:5" ht="25.5">
      <c r="A19" s="7" t="s">
        <v>12</v>
      </c>
      <c r="B19" s="8" t="s">
        <v>2</v>
      </c>
      <c r="C19" s="9">
        <f>C21+C24+C27</f>
        <v>226080.8</v>
      </c>
      <c r="D19" s="9">
        <f>D21+D24+D27</f>
        <v>76440</v>
      </c>
      <c r="E19" s="9">
        <f>E21+E24+E27</f>
        <v>76440</v>
      </c>
    </row>
    <row r="20" spans="1:5">
      <c r="A20" s="10" t="s">
        <v>1</v>
      </c>
      <c r="B20" s="11"/>
      <c r="C20" s="9"/>
      <c r="D20" s="9"/>
      <c r="E20" s="9"/>
    </row>
    <row r="21" spans="1:5" ht="25.5">
      <c r="A21" s="9" t="s">
        <v>13</v>
      </c>
      <c r="B21" s="8" t="s">
        <v>2</v>
      </c>
      <c r="C21" s="9">
        <f>885*12</f>
        <v>10620</v>
      </c>
      <c r="D21" s="9">
        <f>885*4</f>
        <v>3540</v>
      </c>
      <c r="E21" s="9">
        <f>885*4</f>
        <v>3540</v>
      </c>
    </row>
    <row r="22" spans="1:5">
      <c r="A22" s="12" t="s">
        <v>4</v>
      </c>
      <c r="B22" s="13" t="s">
        <v>3</v>
      </c>
      <c r="C22" s="9">
        <v>7.5</v>
      </c>
      <c r="D22" s="9">
        <v>7.5</v>
      </c>
      <c r="E22" s="9">
        <v>7</v>
      </c>
    </row>
    <row r="23" spans="1:5" ht="21.95" customHeight="1">
      <c r="A23" s="12" t="s">
        <v>31</v>
      </c>
      <c r="B23" s="8" t="s">
        <v>32</v>
      </c>
      <c r="C23" s="9">
        <f>C21/C22/12</f>
        <v>118</v>
      </c>
      <c r="D23" s="20">
        <f>D21/D22/4</f>
        <v>118</v>
      </c>
      <c r="E23" s="20">
        <f>E21/E22/4</f>
        <v>126.42857142857143</v>
      </c>
    </row>
    <row r="24" spans="1:5" ht="25.5">
      <c r="A24" s="9" t="s">
        <v>25</v>
      </c>
      <c r="B24" s="8" t="s">
        <v>2</v>
      </c>
      <c r="C24" s="9">
        <f>13917*12+21652+804+116.8</f>
        <v>189576.8</v>
      </c>
      <c r="D24" s="9">
        <f>48318+15837.4+116.6</f>
        <v>64272</v>
      </c>
      <c r="E24" s="9">
        <f>48318+15954</f>
        <v>64272</v>
      </c>
    </row>
    <row r="25" spans="1:5">
      <c r="A25" s="12" t="s">
        <v>4</v>
      </c>
      <c r="B25" s="13" t="s">
        <v>3</v>
      </c>
      <c r="C25" s="9">
        <v>105.38</v>
      </c>
      <c r="D25" s="9">
        <v>71</v>
      </c>
      <c r="E25" s="9">
        <v>69</v>
      </c>
    </row>
    <row r="26" spans="1:5" ht="21.95" customHeight="1">
      <c r="A26" s="12" t="s">
        <v>31</v>
      </c>
      <c r="B26" s="8" t="s">
        <v>32</v>
      </c>
      <c r="C26" s="19">
        <f>C24/C25/12</f>
        <v>149.91522743088504</v>
      </c>
      <c r="D26" s="20">
        <f>D24/D25/4</f>
        <v>226.30985915492957</v>
      </c>
      <c r="E26" s="20">
        <f>E24/E25/4</f>
        <v>232.86956521739131</v>
      </c>
    </row>
    <row r="27" spans="1:5" ht="39">
      <c r="A27" s="16" t="s">
        <v>29</v>
      </c>
      <c r="B27" s="8" t="s">
        <v>2</v>
      </c>
      <c r="C27" s="9">
        <f>2157*12</f>
        <v>25884</v>
      </c>
      <c r="D27" s="9">
        <f>2157*4</f>
        <v>8628</v>
      </c>
      <c r="E27" s="9">
        <v>8628</v>
      </c>
    </row>
    <row r="28" spans="1:5">
      <c r="A28" s="12" t="s">
        <v>4</v>
      </c>
      <c r="B28" s="13" t="s">
        <v>3</v>
      </c>
      <c r="C28" s="9">
        <v>29.75</v>
      </c>
      <c r="D28" s="9">
        <v>29.75</v>
      </c>
      <c r="E28" s="9">
        <v>20</v>
      </c>
    </row>
    <row r="29" spans="1:5" ht="21.95" customHeight="1">
      <c r="A29" s="12" t="s">
        <v>31</v>
      </c>
      <c r="B29" s="8" t="s">
        <v>32</v>
      </c>
      <c r="C29" s="19">
        <f>C27/C28/12</f>
        <v>72.504201680672267</v>
      </c>
      <c r="D29" s="20">
        <f>D27/D28/4</f>
        <v>72.504201680672267</v>
      </c>
      <c r="E29" s="20">
        <f>E27/E28/4</f>
        <v>107.85</v>
      </c>
    </row>
    <row r="30" spans="1:5" ht="25.5">
      <c r="A30" s="9" t="s">
        <v>26</v>
      </c>
      <c r="B30" s="8" t="s">
        <v>2</v>
      </c>
      <c r="C30" s="9">
        <v>2173</v>
      </c>
      <c r="D30" s="9">
        <f>C30*4</f>
        <v>8692</v>
      </c>
      <c r="E30" s="9">
        <v>8692</v>
      </c>
    </row>
    <row r="31" spans="1:5">
      <c r="A31" s="12" t="s">
        <v>4</v>
      </c>
      <c r="B31" s="13" t="s">
        <v>3</v>
      </c>
      <c r="C31" s="9">
        <v>41</v>
      </c>
      <c r="D31" s="9">
        <v>41</v>
      </c>
      <c r="E31" s="9">
        <v>35</v>
      </c>
    </row>
    <row r="32" spans="1:5" ht="21.95" customHeight="1">
      <c r="A32" s="12" t="s">
        <v>31</v>
      </c>
      <c r="B32" s="8" t="s">
        <v>32</v>
      </c>
      <c r="C32" s="9">
        <f>C30/C31</f>
        <v>53</v>
      </c>
      <c r="D32" s="20">
        <f>D30/D31/4</f>
        <v>53</v>
      </c>
      <c r="E32" s="20">
        <f>E30/E31/4</f>
        <v>62.085714285714289</v>
      </c>
    </row>
    <row r="33" spans="1:5" ht="25.5">
      <c r="A33" s="7" t="s">
        <v>5</v>
      </c>
      <c r="B33" s="8" t="s">
        <v>2</v>
      </c>
      <c r="C33" s="9">
        <f>2208+1291+614+9422+5575+2539+1943</f>
        <v>23592</v>
      </c>
      <c r="D33" s="9">
        <v>9631</v>
      </c>
      <c r="E33" s="9">
        <v>9631</v>
      </c>
    </row>
    <row r="34" spans="1:5" ht="36.75">
      <c r="A34" s="14" t="s">
        <v>6</v>
      </c>
      <c r="B34" s="8" t="s">
        <v>2</v>
      </c>
      <c r="C34" s="9">
        <f>2664+1217+10980</f>
        <v>14861</v>
      </c>
      <c r="D34" s="9">
        <v>2044</v>
      </c>
      <c r="E34" s="9">
        <v>2044</v>
      </c>
    </row>
    <row r="35" spans="1:5" ht="25.5">
      <c r="A35" s="14" t="s">
        <v>7</v>
      </c>
      <c r="B35" s="8" t="s">
        <v>2</v>
      </c>
      <c r="C35" s="9">
        <v>3937</v>
      </c>
      <c r="D35" s="9">
        <v>1653</v>
      </c>
      <c r="E35" s="9">
        <v>1653</v>
      </c>
    </row>
    <row r="36" spans="1:5" ht="36.75">
      <c r="A36" s="14" t="s">
        <v>8</v>
      </c>
      <c r="B36" s="8" t="s">
        <v>2</v>
      </c>
      <c r="C36" s="9"/>
      <c r="D36" s="9"/>
      <c r="E36" s="9"/>
    </row>
    <row r="37" spans="1:5" ht="38.25" customHeight="1">
      <c r="A37" s="14" t="s">
        <v>9</v>
      </c>
      <c r="B37" s="8" t="s">
        <v>2</v>
      </c>
      <c r="C37" s="9">
        <f>826+10824+10.1+116.7</f>
        <v>11776.800000000001</v>
      </c>
      <c r="D37" s="9">
        <v>3677</v>
      </c>
      <c r="E37" s="9">
        <v>3677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8"/>
  <sheetViews>
    <sheetView view="pageBreakPreview" zoomScale="60" workbookViewId="0">
      <selection activeCell="G19" sqref="G19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>
      <c r="A1" s="27"/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spans="1:6">
      <c r="A3" s="27"/>
      <c r="B3" s="27"/>
      <c r="C3" s="27"/>
      <c r="D3" s="27"/>
      <c r="E3" s="27"/>
      <c r="F3" s="27"/>
    </row>
    <row r="4" spans="1:6">
      <c r="A4" s="27"/>
      <c r="B4" s="27"/>
      <c r="C4" s="27"/>
      <c r="D4" s="27"/>
      <c r="E4" s="27"/>
      <c r="F4" s="27"/>
    </row>
    <row r="5" spans="1:6">
      <c r="A5" s="28" t="s">
        <v>16</v>
      </c>
      <c r="B5" s="28"/>
      <c r="C5" s="28"/>
      <c r="D5" s="28"/>
      <c r="E5" s="28"/>
    </row>
    <row r="6" spans="1:6">
      <c r="A6" s="28" t="s">
        <v>39</v>
      </c>
      <c r="B6" s="28"/>
      <c r="C6" s="28"/>
      <c r="D6" s="28"/>
      <c r="E6" s="28"/>
    </row>
    <row r="7" spans="1:6" ht="15" customHeight="1">
      <c r="A7" s="1"/>
    </row>
    <row r="8" spans="1:6" ht="31.5" customHeight="1">
      <c r="A8" s="29" t="s">
        <v>37</v>
      </c>
      <c r="B8" s="29"/>
      <c r="C8" s="29"/>
      <c r="D8" s="29"/>
      <c r="E8" s="29"/>
    </row>
    <row r="9" spans="1:6" ht="28.5" customHeight="1">
      <c r="A9" s="30" t="s">
        <v>18</v>
      </c>
      <c r="B9" s="30"/>
      <c r="C9" s="30"/>
      <c r="D9" s="30"/>
      <c r="E9" s="30"/>
    </row>
    <row r="10" spans="1:6">
      <c r="A10" s="4"/>
    </row>
    <row r="11" spans="1:6">
      <c r="A11" s="15" t="s">
        <v>19</v>
      </c>
    </row>
    <row r="12" spans="1:6">
      <c r="A12" s="1"/>
    </row>
    <row r="13" spans="1:6">
      <c r="A13" s="25" t="s">
        <v>35</v>
      </c>
      <c r="B13" s="26" t="s">
        <v>21</v>
      </c>
      <c r="C13" s="25" t="s">
        <v>36</v>
      </c>
      <c r="D13" s="25"/>
      <c r="E13" s="25"/>
    </row>
    <row r="14" spans="1:6" ht="40.5">
      <c r="A14" s="25"/>
      <c r="B14" s="26"/>
      <c r="C14" s="22" t="s">
        <v>22</v>
      </c>
      <c r="D14" s="22" t="s">
        <v>23</v>
      </c>
      <c r="E14" s="21" t="s">
        <v>15</v>
      </c>
    </row>
    <row r="15" spans="1:6">
      <c r="A15" s="7" t="s">
        <v>24</v>
      </c>
      <c r="B15" s="8" t="s">
        <v>10</v>
      </c>
      <c r="C15" s="9">
        <v>1155</v>
      </c>
      <c r="D15" s="9">
        <v>1161</v>
      </c>
      <c r="E15" s="9">
        <v>1161</v>
      </c>
    </row>
    <row r="16" spans="1:6" ht="25.5">
      <c r="A16" s="12" t="s">
        <v>27</v>
      </c>
      <c r="B16" s="8" t="s">
        <v>2</v>
      </c>
      <c r="C16" s="19">
        <f>C17/C15</f>
        <v>233.26718614718612</v>
      </c>
      <c r="D16" s="19">
        <f t="shared" ref="D16:E16" si="0">D17/D15</f>
        <v>116.33247200689061</v>
      </c>
      <c r="E16" s="19">
        <f t="shared" si="0"/>
        <v>116.33247200689061</v>
      </c>
    </row>
    <row r="17" spans="1:5" ht="25.5">
      <c r="A17" s="7" t="s">
        <v>11</v>
      </c>
      <c r="B17" s="8" t="s">
        <v>2</v>
      </c>
      <c r="C17" s="9">
        <f>C19+C33+C34+C35+C36+C37</f>
        <v>269423.59999999998</v>
      </c>
      <c r="D17" s="9">
        <f t="shared" ref="D17:E17" si="1">D19+D33+D34+D35+D36+D37</f>
        <v>135062</v>
      </c>
      <c r="E17" s="9">
        <f t="shared" si="1"/>
        <v>135062</v>
      </c>
    </row>
    <row r="18" spans="1:5">
      <c r="A18" s="10" t="s">
        <v>0</v>
      </c>
      <c r="B18" s="11"/>
      <c r="C18" s="9"/>
      <c r="D18" s="9"/>
      <c r="E18" s="9"/>
    </row>
    <row r="19" spans="1:5" ht="25.5">
      <c r="A19" s="7" t="s">
        <v>12</v>
      </c>
      <c r="B19" s="8" t="s">
        <v>2</v>
      </c>
      <c r="C19" s="9">
        <f>C21+C24+C27</f>
        <v>226080.8</v>
      </c>
      <c r="D19" s="9">
        <f>D21+D24+D27+D30</f>
        <v>118239</v>
      </c>
      <c r="E19" s="9">
        <f>E21+E24+E27+E30</f>
        <v>118239</v>
      </c>
    </row>
    <row r="20" spans="1:5">
      <c r="A20" s="10" t="s">
        <v>1</v>
      </c>
      <c r="B20" s="11"/>
      <c r="C20" s="9"/>
      <c r="D20" s="9"/>
      <c r="E20" s="9"/>
    </row>
    <row r="21" spans="1:5" ht="25.5">
      <c r="A21" s="9" t="s">
        <v>13</v>
      </c>
      <c r="B21" s="8" t="s">
        <v>2</v>
      </c>
      <c r="C21" s="9">
        <f>885*12</f>
        <v>10620</v>
      </c>
      <c r="D21" s="9">
        <v>6287</v>
      </c>
      <c r="E21" s="9">
        <v>6287</v>
      </c>
    </row>
    <row r="22" spans="1:5">
      <c r="A22" s="12" t="s">
        <v>4</v>
      </c>
      <c r="B22" s="13" t="s">
        <v>3</v>
      </c>
      <c r="C22" s="9">
        <v>7.5</v>
      </c>
      <c r="D22" s="9">
        <v>7.5</v>
      </c>
      <c r="E22" s="9">
        <v>7</v>
      </c>
    </row>
    <row r="23" spans="1:5" ht="21.95" customHeight="1">
      <c r="A23" s="12" t="s">
        <v>31</v>
      </c>
      <c r="B23" s="8" t="s">
        <v>32</v>
      </c>
      <c r="C23" s="9">
        <f>C21/C22/12</f>
        <v>118</v>
      </c>
      <c r="D23" s="20">
        <f>D21/D22/4</f>
        <v>209.56666666666666</v>
      </c>
      <c r="E23" s="20">
        <f>E21/E22/4</f>
        <v>224.53571428571428</v>
      </c>
    </row>
    <row r="24" spans="1:5" ht="25.5">
      <c r="A24" s="9" t="s">
        <v>25</v>
      </c>
      <c r="B24" s="8" t="s">
        <v>2</v>
      </c>
      <c r="C24" s="9">
        <f>13917*12+21652+804+116.8</f>
        <v>189576.8</v>
      </c>
      <c r="D24" s="9">
        <v>86064</v>
      </c>
      <c r="E24" s="9">
        <v>86064</v>
      </c>
    </row>
    <row r="25" spans="1:5">
      <c r="A25" s="12" t="s">
        <v>4</v>
      </c>
      <c r="B25" s="13" t="s">
        <v>3</v>
      </c>
      <c r="C25" s="9">
        <v>105.38</v>
      </c>
      <c r="D25" s="9">
        <v>71</v>
      </c>
      <c r="E25" s="9">
        <v>69</v>
      </c>
    </row>
    <row r="26" spans="1:5" ht="21.95" customHeight="1">
      <c r="A26" s="12" t="s">
        <v>31</v>
      </c>
      <c r="B26" s="8" t="s">
        <v>32</v>
      </c>
      <c r="C26" s="19">
        <f>C24/C25/12</f>
        <v>149.91522743088504</v>
      </c>
      <c r="D26" s="20">
        <f>D24/D25/4</f>
        <v>303.04225352112678</v>
      </c>
      <c r="E26" s="20">
        <f>E24/E25/4</f>
        <v>311.82608695652175</v>
      </c>
    </row>
    <row r="27" spans="1:5" ht="39">
      <c r="A27" s="16" t="s">
        <v>29</v>
      </c>
      <c r="B27" s="8" t="s">
        <v>2</v>
      </c>
      <c r="C27" s="9">
        <f>2157*12</f>
        <v>25884</v>
      </c>
      <c r="D27" s="9">
        <v>14239</v>
      </c>
      <c r="E27" s="9">
        <v>14239</v>
      </c>
    </row>
    <row r="28" spans="1:5">
      <c r="A28" s="12" t="s">
        <v>4</v>
      </c>
      <c r="B28" s="13" t="s">
        <v>3</v>
      </c>
      <c r="C28" s="9">
        <v>29.75</v>
      </c>
      <c r="D28" s="9">
        <v>29.75</v>
      </c>
      <c r="E28" s="9">
        <v>20</v>
      </c>
    </row>
    <row r="29" spans="1:5" ht="21.95" customHeight="1">
      <c r="A29" s="12" t="s">
        <v>31</v>
      </c>
      <c r="B29" s="8" t="s">
        <v>32</v>
      </c>
      <c r="C29" s="19">
        <f>C27/C28/12</f>
        <v>72.504201680672267</v>
      </c>
      <c r="D29" s="20">
        <f>D27/D28/4</f>
        <v>119.65546218487395</v>
      </c>
      <c r="E29" s="20">
        <f>E27/E28/4</f>
        <v>177.98750000000001</v>
      </c>
    </row>
    <row r="30" spans="1:5" ht="25.5">
      <c r="A30" s="9" t="s">
        <v>26</v>
      </c>
      <c r="B30" s="8" t="s">
        <v>2</v>
      </c>
      <c r="C30" s="9">
        <v>2173</v>
      </c>
      <c r="D30" s="9">
        <v>11649</v>
      </c>
      <c r="E30" s="9">
        <v>11649</v>
      </c>
    </row>
    <row r="31" spans="1:5">
      <c r="A31" s="12" t="s">
        <v>4</v>
      </c>
      <c r="B31" s="13" t="s">
        <v>3</v>
      </c>
      <c r="C31" s="9">
        <v>41</v>
      </c>
      <c r="D31" s="9">
        <v>41</v>
      </c>
      <c r="E31" s="9">
        <v>35</v>
      </c>
    </row>
    <row r="32" spans="1:5" ht="21.95" customHeight="1">
      <c r="A32" s="12" t="s">
        <v>31</v>
      </c>
      <c r="B32" s="8" t="s">
        <v>32</v>
      </c>
      <c r="C32" s="9">
        <f>C30/C31</f>
        <v>53</v>
      </c>
      <c r="D32" s="20">
        <f>D30/D31/4</f>
        <v>71.030487804878049</v>
      </c>
      <c r="E32" s="20">
        <f>E30/E31/4</f>
        <v>83.207142857142856</v>
      </c>
    </row>
    <row r="33" spans="1:5" ht="25.5">
      <c r="A33" s="7" t="s">
        <v>5</v>
      </c>
      <c r="B33" s="8" t="s">
        <v>2</v>
      </c>
      <c r="C33" s="9">
        <f>2208+1291+614+9422+5575+2539+1943</f>
        <v>23592</v>
      </c>
      <c r="D33" s="9">
        <v>12284</v>
      </c>
      <c r="E33" s="9">
        <v>12284</v>
      </c>
    </row>
    <row r="34" spans="1:5" ht="36.75">
      <c r="A34" s="14" t="s">
        <v>6</v>
      </c>
      <c r="B34" s="8" t="s">
        <v>2</v>
      </c>
      <c r="C34" s="9">
        <f>2664+1217+10980</f>
        <v>14861</v>
      </c>
      <c r="D34" s="9">
        <v>1809</v>
      </c>
      <c r="E34" s="9">
        <v>1809</v>
      </c>
    </row>
    <row r="35" spans="1:5" ht="25.5">
      <c r="A35" s="14" t="s">
        <v>7</v>
      </c>
      <c r="B35" s="8" t="s">
        <v>2</v>
      </c>
      <c r="C35" s="9">
        <v>3937</v>
      </c>
      <c r="D35" s="9">
        <v>905</v>
      </c>
      <c r="E35" s="9">
        <v>905</v>
      </c>
    </row>
    <row r="36" spans="1:5" ht="36.75">
      <c r="A36" s="14" t="s">
        <v>8</v>
      </c>
      <c r="B36" s="8" t="s">
        <v>2</v>
      </c>
      <c r="C36" s="9"/>
      <c r="D36" s="9"/>
      <c r="E36" s="9"/>
    </row>
    <row r="37" spans="1:5" ht="38.25" customHeight="1">
      <c r="A37" s="14" t="s">
        <v>9</v>
      </c>
      <c r="B37" s="8" t="s">
        <v>2</v>
      </c>
      <c r="C37" s="9">
        <f>826+10824+10.1+116.7-10824</f>
        <v>952.80000000000109</v>
      </c>
      <c r="D37" s="9">
        <f>6122-4297</f>
        <v>1825</v>
      </c>
      <c r="E37" s="9">
        <f>6122-4297</f>
        <v>1825</v>
      </c>
    </row>
    <row r="38" spans="1:5" ht="36.75">
      <c r="A38" s="14" t="s">
        <v>41</v>
      </c>
      <c r="B38" s="8" t="s">
        <v>2</v>
      </c>
      <c r="C38" s="9">
        <v>10824</v>
      </c>
      <c r="D38" s="9">
        <v>4297</v>
      </c>
      <c r="E38" s="9">
        <v>4297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tabSelected="1" view="pageBreakPreview" zoomScale="60" workbookViewId="0">
      <selection activeCell="F33" sqref="F33:F34"/>
    </sheetView>
  </sheetViews>
  <sheetFormatPr defaultColWidth="9.140625" defaultRowHeight="20.25"/>
  <cols>
    <col min="1" max="1" width="69.42578125" style="2" customWidth="1"/>
    <col min="2" max="2" width="9.140625" style="3"/>
    <col min="3" max="3" width="15.140625" style="2" customWidth="1"/>
    <col min="4" max="4" width="17.140625" style="2" customWidth="1"/>
    <col min="5" max="5" width="19.7109375" style="2" customWidth="1"/>
    <col min="6" max="6" width="26.7109375" style="2" customWidth="1"/>
    <col min="7" max="7" width="30.5703125" style="2" customWidth="1"/>
    <col min="8" max="8" width="33.28515625" style="2" customWidth="1"/>
    <col min="9" max="12" width="10.140625" style="2" bestFit="1" customWidth="1"/>
    <col min="13" max="16384" width="9.140625" style="2"/>
  </cols>
  <sheetData>
    <row r="1" spans="1:6">
      <c r="A1" s="27"/>
      <c r="B1" s="27"/>
      <c r="C1" s="27"/>
      <c r="D1" s="27"/>
      <c r="E1" s="27"/>
      <c r="F1" s="27"/>
    </row>
    <row r="2" spans="1:6">
      <c r="A2" s="27"/>
      <c r="B2" s="27"/>
      <c r="C2" s="27"/>
      <c r="D2" s="27"/>
      <c r="E2" s="27"/>
      <c r="F2" s="27"/>
    </row>
    <row r="3" spans="1:6">
      <c r="A3" s="27"/>
      <c r="B3" s="27"/>
      <c r="C3" s="27"/>
      <c r="D3" s="27"/>
      <c r="E3" s="27"/>
      <c r="F3" s="27"/>
    </row>
    <row r="4" spans="1:6">
      <c r="A4" s="27"/>
      <c r="B4" s="27"/>
      <c r="C4" s="27"/>
      <c r="D4" s="27"/>
      <c r="E4" s="27"/>
      <c r="F4" s="27"/>
    </row>
    <row r="5" spans="1:6">
      <c r="A5" s="28" t="s">
        <v>16</v>
      </c>
      <c r="B5" s="28"/>
      <c r="C5" s="28"/>
      <c r="D5" s="28"/>
      <c r="E5" s="28"/>
    </row>
    <row r="6" spans="1:6">
      <c r="A6" s="28" t="s">
        <v>46</v>
      </c>
      <c r="B6" s="28"/>
      <c r="C6" s="28"/>
      <c r="D6" s="28"/>
      <c r="E6" s="28"/>
    </row>
    <row r="7" spans="1:6" ht="15" customHeight="1">
      <c r="A7" s="1"/>
    </row>
    <row r="8" spans="1:6" ht="31.5" customHeight="1">
      <c r="A8" s="29" t="s">
        <v>37</v>
      </c>
      <c r="B8" s="29"/>
      <c r="C8" s="29"/>
      <c r="D8" s="29"/>
      <c r="E8" s="29"/>
    </row>
    <row r="9" spans="1:6" ht="28.5" customHeight="1">
      <c r="A9" s="30" t="s">
        <v>18</v>
      </c>
      <c r="B9" s="30"/>
      <c r="C9" s="30"/>
      <c r="D9" s="30"/>
      <c r="E9" s="30"/>
    </row>
    <row r="10" spans="1:6">
      <c r="A10" s="4"/>
    </row>
    <row r="11" spans="1:6">
      <c r="A11" s="15" t="s">
        <v>19</v>
      </c>
    </row>
    <row r="12" spans="1:6">
      <c r="A12" s="1" t="s">
        <v>32</v>
      </c>
    </row>
    <row r="13" spans="1:6">
      <c r="A13" s="25" t="s">
        <v>35</v>
      </c>
      <c r="B13" s="26" t="s">
        <v>21</v>
      </c>
      <c r="C13" s="25" t="s">
        <v>36</v>
      </c>
      <c r="D13" s="25"/>
      <c r="E13" s="25"/>
    </row>
    <row r="14" spans="1:6" ht="40.5">
      <c r="A14" s="25"/>
      <c r="B14" s="26"/>
      <c r="C14" s="24" t="s">
        <v>22</v>
      </c>
      <c r="D14" s="24" t="s">
        <v>23</v>
      </c>
      <c r="E14" s="23" t="s">
        <v>15</v>
      </c>
    </row>
    <row r="15" spans="1:6">
      <c r="A15" s="7" t="s">
        <v>24</v>
      </c>
      <c r="B15" s="8" t="s">
        <v>10</v>
      </c>
      <c r="C15" s="20">
        <v>1155</v>
      </c>
      <c r="D15" s="20">
        <v>1161</v>
      </c>
      <c r="E15" s="20">
        <v>1161</v>
      </c>
    </row>
    <row r="16" spans="1:6" ht="25.5">
      <c r="A16" s="12" t="s">
        <v>27</v>
      </c>
      <c r="B16" s="8" t="s">
        <v>2</v>
      </c>
      <c r="C16" s="20">
        <f>C17/C15</f>
        <v>282939.30735930736</v>
      </c>
      <c r="D16" s="20">
        <f t="shared" ref="D16:E16" si="0">D17/D15</f>
        <v>194506.28854435831</v>
      </c>
      <c r="E16" s="20">
        <f t="shared" si="0"/>
        <v>194497.67527993111</v>
      </c>
    </row>
    <row r="17" spans="1:5" ht="25.5">
      <c r="A17" s="7" t="s">
        <v>11</v>
      </c>
      <c r="B17" s="8" t="s">
        <v>2</v>
      </c>
      <c r="C17" s="20">
        <f>C19+C33+C34+C35+C36+C37+C38</f>
        <v>326794900</v>
      </c>
      <c r="D17" s="20">
        <f t="shared" ref="D17" si="1">D19+D33+D34+D35+D36+D37+D38</f>
        <v>225821801</v>
      </c>
      <c r="E17" s="20">
        <v>225811801</v>
      </c>
    </row>
    <row r="18" spans="1:5">
      <c r="A18" s="10" t="s">
        <v>0</v>
      </c>
      <c r="B18" s="11"/>
      <c r="C18" s="20"/>
      <c r="D18" s="20"/>
      <c r="E18" s="20"/>
    </row>
    <row r="19" spans="1:5" ht="25.5">
      <c r="A19" s="7" t="s">
        <v>12</v>
      </c>
      <c r="B19" s="8" t="s">
        <v>2</v>
      </c>
      <c r="C19" s="20">
        <f>C21+C24+C27+C30</f>
        <v>260144400</v>
      </c>
      <c r="D19" s="20">
        <f>D21+D24+D27+D30</f>
        <v>188750398</v>
      </c>
      <c r="E19" s="20">
        <f>E21+E24+E27+E30</f>
        <v>188750398</v>
      </c>
    </row>
    <row r="20" spans="1:5">
      <c r="A20" s="10" t="s">
        <v>1</v>
      </c>
      <c r="B20" s="11"/>
      <c r="C20" s="20"/>
      <c r="D20" s="20"/>
      <c r="E20" s="20"/>
    </row>
    <row r="21" spans="1:5" ht="25.5">
      <c r="A21" s="9" t="s">
        <v>13</v>
      </c>
      <c r="B21" s="8" t="s">
        <v>2</v>
      </c>
      <c r="C21" s="20">
        <v>13749000</v>
      </c>
      <c r="D21" s="20">
        <v>14170319</v>
      </c>
      <c r="E21" s="20">
        <v>14170319</v>
      </c>
    </row>
    <row r="22" spans="1:5">
      <c r="A22" s="12" t="s">
        <v>4</v>
      </c>
      <c r="B22" s="13" t="s">
        <v>3</v>
      </c>
      <c r="C22" s="20">
        <v>7.5</v>
      </c>
      <c r="D22" s="20">
        <v>7.5</v>
      </c>
      <c r="E22" s="20">
        <v>7</v>
      </c>
    </row>
    <row r="23" spans="1:5" ht="21.95" customHeight="1">
      <c r="A23" s="12" t="s">
        <v>31</v>
      </c>
      <c r="B23" s="8" t="s">
        <v>32</v>
      </c>
      <c r="C23" s="20">
        <f>C21/C22/12</f>
        <v>152766.66666666666</v>
      </c>
      <c r="D23" s="20">
        <f>D21/D22/7</f>
        <v>269910.83809523808</v>
      </c>
      <c r="E23" s="20">
        <f>E21/E22/7</f>
        <v>289190.18367346941</v>
      </c>
    </row>
    <row r="24" spans="1:5" ht="25.5">
      <c r="A24" s="9" t="s">
        <v>25</v>
      </c>
      <c r="B24" s="8" t="s">
        <v>2</v>
      </c>
      <c r="C24" s="20">
        <v>190582400</v>
      </c>
      <c r="D24" s="20">
        <v>134696908</v>
      </c>
      <c r="E24" s="20">
        <v>134696908</v>
      </c>
    </row>
    <row r="25" spans="1:5">
      <c r="A25" s="12" t="s">
        <v>4</v>
      </c>
      <c r="B25" s="13" t="s">
        <v>3</v>
      </c>
      <c r="C25" s="20">
        <v>105.38</v>
      </c>
      <c r="D25" s="20">
        <v>71</v>
      </c>
      <c r="E25" s="20">
        <v>69</v>
      </c>
    </row>
    <row r="26" spans="1:5" ht="21.95" customHeight="1">
      <c r="A26" s="12" t="s">
        <v>31</v>
      </c>
      <c r="B26" s="8" t="s">
        <v>32</v>
      </c>
      <c r="C26" s="20">
        <f>C24/C25/12</f>
        <v>150710.4447396723</v>
      </c>
      <c r="D26" s="20">
        <f>D24/D25/7</f>
        <v>271019.93561368209</v>
      </c>
      <c r="E26" s="20">
        <f>E24/E25/7</f>
        <v>278875.58592132508</v>
      </c>
    </row>
    <row r="27" spans="1:5" ht="39">
      <c r="A27" s="16" t="s">
        <v>29</v>
      </c>
      <c r="B27" s="8" t="s">
        <v>2</v>
      </c>
      <c r="C27" s="20">
        <v>30536000</v>
      </c>
      <c r="D27" s="20">
        <v>21959303</v>
      </c>
      <c r="E27" s="20">
        <v>21959303</v>
      </c>
    </row>
    <row r="28" spans="1:5">
      <c r="A28" s="12" t="s">
        <v>4</v>
      </c>
      <c r="B28" s="13" t="s">
        <v>3</v>
      </c>
      <c r="C28" s="20">
        <v>29.75</v>
      </c>
      <c r="D28" s="20">
        <v>29.75</v>
      </c>
      <c r="E28" s="20">
        <v>20</v>
      </c>
    </row>
    <row r="29" spans="1:5" ht="21.95" customHeight="1">
      <c r="A29" s="12" t="s">
        <v>31</v>
      </c>
      <c r="B29" s="8" t="s">
        <v>32</v>
      </c>
      <c r="C29" s="20">
        <f>C27/C28/12</f>
        <v>85535.014005602236</v>
      </c>
      <c r="D29" s="20">
        <f>D27/D28/7</f>
        <v>105446.8331332533</v>
      </c>
      <c r="E29" s="20">
        <f>E27/E28/7</f>
        <v>156852.16428571427</v>
      </c>
    </row>
    <row r="30" spans="1:5" ht="25.5">
      <c r="A30" s="9" t="s">
        <v>26</v>
      </c>
      <c r="B30" s="8" t="s">
        <v>2</v>
      </c>
      <c r="C30" s="20">
        <v>25277000</v>
      </c>
      <c r="D30" s="20">
        <v>17923868</v>
      </c>
      <c r="E30" s="20">
        <v>17923868</v>
      </c>
    </row>
    <row r="31" spans="1:5">
      <c r="A31" s="12" t="s">
        <v>4</v>
      </c>
      <c r="B31" s="13" t="s">
        <v>3</v>
      </c>
      <c r="C31" s="20">
        <v>41</v>
      </c>
      <c r="D31" s="20">
        <v>41</v>
      </c>
      <c r="E31" s="20">
        <v>35</v>
      </c>
    </row>
    <row r="32" spans="1:5" ht="21.95" customHeight="1">
      <c r="A32" s="12" t="s">
        <v>31</v>
      </c>
      <c r="B32" s="8" t="s">
        <v>32</v>
      </c>
      <c r="C32" s="20">
        <f>C30/C31</f>
        <v>616512.19512195117</v>
      </c>
      <c r="D32" s="20">
        <f>D30/D31/6</f>
        <v>72861.252032520322</v>
      </c>
      <c r="E32" s="20">
        <f>E30/E31/6</f>
        <v>85351.752380952385</v>
      </c>
    </row>
    <row r="33" spans="1:5" ht="25.5">
      <c r="A33" s="7" t="s">
        <v>5</v>
      </c>
      <c r="B33" s="8" t="s">
        <v>2</v>
      </c>
      <c r="C33" s="20">
        <v>27015000</v>
      </c>
      <c r="D33" s="20">
        <v>20220000</v>
      </c>
      <c r="E33" s="20">
        <v>20219000</v>
      </c>
    </row>
    <row r="34" spans="1:5" ht="36.75">
      <c r="A34" s="14" t="s">
        <v>6</v>
      </c>
      <c r="B34" s="8" t="s">
        <v>2</v>
      </c>
      <c r="C34" s="20">
        <f>5094000+10980000</f>
        <v>16074000</v>
      </c>
      <c r="D34" s="20">
        <v>5781000</v>
      </c>
      <c r="E34" s="20">
        <v>5781000</v>
      </c>
    </row>
    <row r="35" spans="1:5" ht="25.5">
      <c r="A35" s="14" t="s">
        <v>7</v>
      </c>
      <c r="B35" s="8" t="s">
        <v>2</v>
      </c>
      <c r="C35" s="20">
        <f>5622000+826000-743000</f>
        <v>5705000</v>
      </c>
      <c r="D35" s="20">
        <f>3146000+170903</f>
        <v>3316903</v>
      </c>
      <c r="E35" s="20">
        <v>3316903</v>
      </c>
    </row>
    <row r="36" spans="1:5" ht="36.75">
      <c r="A36" s="14" t="s">
        <v>8</v>
      </c>
      <c r="B36" s="8" t="s">
        <v>2</v>
      </c>
      <c r="C36" s="20"/>
      <c r="D36" s="20"/>
      <c r="E36" s="20"/>
    </row>
    <row r="37" spans="1:5" ht="54.75" customHeight="1">
      <c r="A37" s="14" t="s">
        <v>9</v>
      </c>
      <c r="B37" s="8" t="s">
        <v>2</v>
      </c>
      <c r="C37" s="20">
        <v>960500</v>
      </c>
      <c r="D37" s="20">
        <v>969500</v>
      </c>
      <c r="E37" s="20">
        <v>969500</v>
      </c>
    </row>
    <row r="38" spans="1:5" ht="36.75">
      <c r="A38" s="14" t="s">
        <v>41</v>
      </c>
      <c r="B38" s="8" t="s">
        <v>2</v>
      </c>
      <c r="C38" s="20">
        <v>16896000</v>
      </c>
      <c r="D38" s="20">
        <v>6784000</v>
      </c>
      <c r="E38" s="20">
        <v>6784000</v>
      </c>
    </row>
    <row r="39" spans="1:5">
      <c r="A39" s="14" t="s">
        <v>47</v>
      </c>
      <c r="B39" s="8"/>
      <c r="C39" s="20">
        <f>16896000-1366000</f>
        <v>15530000</v>
      </c>
      <c r="D39" s="20">
        <f>6784000-1366000</f>
        <v>5418000</v>
      </c>
      <c r="E39" s="20">
        <v>5418000</v>
      </c>
    </row>
    <row r="40" spans="1:5">
      <c r="A40" s="14" t="s">
        <v>48</v>
      </c>
      <c r="B40" s="8"/>
      <c r="C40" s="20">
        <v>1366000</v>
      </c>
      <c r="D40" s="20">
        <v>1366000</v>
      </c>
      <c r="E40" s="20">
        <v>1366000</v>
      </c>
    </row>
    <row r="42" spans="1:5">
      <c r="A42" s="2" t="s">
        <v>44</v>
      </c>
      <c r="D42" s="2" t="s">
        <v>42</v>
      </c>
    </row>
    <row r="44" spans="1:5">
      <c r="A44" s="2" t="s">
        <v>45</v>
      </c>
      <c r="D44" s="2" t="s">
        <v>43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8" t="s">
        <v>16</v>
      </c>
      <c r="B1" s="28"/>
      <c r="C1" s="28"/>
      <c r="D1" s="28"/>
      <c r="E1" s="28"/>
    </row>
    <row r="2" spans="1:5">
      <c r="A2" s="28" t="s">
        <v>20</v>
      </c>
      <c r="B2" s="28"/>
      <c r="C2" s="28"/>
      <c r="D2" s="28"/>
      <c r="E2" s="28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18</v>
      </c>
      <c r="B5" s="30"/>
      <c r="C5" s="30"/>
      <c r="D5" s="30"/>
      <c r="E5" s="3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5" t="s">
        <v>34</v>
      </c>
      <c r="B9" s="26" t="s">
        <v>21</v>
      </c>
      <c r="C9" s="25" t="s">
        <v>17</v>
      </c>
      <c r="D9" s="25"/>
      <c r="E9" s="25"/>
    </row>
    <row r="10" spans="1:5" ht="40.5">
      <c r="A10" s="25"/>
      <c r="B10" s="26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 customHeight="1">
      <c r="A23" s="16" t="s">
        <v>30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9" t="s">
        <v>26</v>
      </c>
      <c r="B26" s="8" t="s">
        <v>2</v>
      </c>
      <c r="C26" s="9"/>
      <c r="D26" s="9"/>
      <c r="E26" s="9"/>
    </row>
    <row r="27" spans="1:5">
      <c r="A27" s="12" t="s">
        <v>4</v>
      </c>
      <c r="B27" s="13" t="s">
        <v>3</v>
      </c>
      <c r="C27" s="9"/>
      <c r="D27" s="9"/>
      <c r="E27" s="9"/>
    </row>
    <row r="28" spans="1:5" ht="21.95" customHeight="1">
      <c r="A28" s="12" t="s">
        <v>31</v>
      </c>
      <c r="B28" s="8" t="s">
        <v>32</v>
      </c>
      <c r="C28" s="9"/>
      <c r="D28" s="9"/>
      <c r="E28" s="9"/>
    </row>
    <row r="29" spans="1:5" ht="25.5">
      <c r="A29" s="7" t="s">
        <v>5</v>
      </c>
      <c r="B29" s="8" t="s">
        <v>2</v>
      </c>
      <c r="C29" s="9"/>
      <c r="D29" s="9"/>
      <c r="E29" s="9"/>
    </row>
    <row r="30" spans="1:5" ht="36.75">
      <c r="A30" s="14" t="s">
        <v>6</v>
      </c>
      <c r="B30" s="8" t="s">
        <v>2</v>
      </c>
      <c r="C30" s="9"/>
      <c r="D30" s="9"/>
      <c r="E30" s="9"/>
    </row>
    <row r="31" spans="1:5" ht="25.5">
      <c r="A31" s="14" t="s">
        <v>7</v>
      </c>
      <c r="B31" s="8" t="s">
        <v>2</v>
      </c>
      <c r="C31" s="9"/>
      <c r="D31" s="9"/>
      <c r="E31" s="9"/>
    </row>
    <row r="32" spans="1:5" ht="36.75">
      <c r="A32" s="14" t="s">
        <v>8</v>
      </c>
      <c r="B32" s="8" t="s">
        <v>2</v>
      </c>
      <c r="C32" s="9"/>
      <c r="D32" s="9"/>
      <c r="E32" s="9"/>
    </row>
    <row r="33" spans="1:5" ht="38.25" customHeight="1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28" t="s">
        <v>16</v>
      </c>
      <c r="B1" s="28"/>
      <c r="C1" s="28"/>
      <c r="D1" s="28"/>
      <c r="E1" s="28"/>
    </row>
    <row r="2" spans="1:5">
      <c r="A2" s="28" t="s">
        <v>20</v>
      </c>
      <c r="B2" s="28"/>
      <c r="C2" s="28"/>
      <c r="D2" s="28"/>
      <c r="E2" s="28"/>
    </row>
    <row r="3" spans="1:5">
      <c r="A3" s="1"/>
    </row>
    <row r="4" spans="1:5">
      <c r="A4" s="29"/>
      <c r="B4" s="29"/>
      <c r="C4" s="29"/>
      <c r="D4" s="29"/>
      <c r="E4" s="29"/>
    </row>
    <row r="5" spans="1:5" ht="15.75" customHeight="1">
      <c r="A5" s="30" t="s">
        <v>18</v>
      </c>
      <c r="B5" s="30"/>
      <c r="C5" s="30"/>
      <c r="D5" s="30"/>
      <c r="E5" s="30"/>
    </row>
    <row r="6" spans="1:5">
      <c r="A6" s="4"/>
    </row>
    <row r="7" spans="1:5">
      <c r="A7" s="15" t="s">
        <v>19</v>
      </c>
    </row>
    <row r="8" spans="1:5">
      <c r="A8" s="1"/>
    </row>
    <row r="9" spans="1:5">
      <c r="A9" s="25" t="s">
        <v>33</v>
      </c>
      <c r="B9" s="26" t="s">
        <v>21</v>
      </c>
      <c r="C9" s="25" t="s">
        <v>17</v>
      </c>
      <c r="D9" s="25"/>
      <c r="E9" s="25"/>
    </row>
    <row r="10" spans="1:5" ht="40.5">
      <c r="A10" s="25"/>
      <c r="B10" s="26"/>
      <c r="C10" s="5" t="s">
        <v>22</v>
      </c>
      <c r="D10" s="5" t="s">
        <v>23</v>
      </c>
      <c r="E10" s="6" t="s">
        <v>15</v>
      </c>
    </row>
    <row r="11" spans="1:5">
      <c r="A11" s="7" t="s">
        <v>24</v>
      </c>
      <c r="B11" s="8" t="s">
        <v>10</v>
      </c>
      <c r="C11" s="9"/>
      <c r="D11" s="9"/>
      <c r="E11" s="9"/>
    </row>
    <row r="12" spans="1:5" ht="25.5">
      <c r="A12" s="12" t="s">
        <v>27</v>
      </c>
      <c r="B12" s="8" t="s">
        <v>2</v>
      </c>
      <c r="C12" s="9"/>
      <c r="D12" s="9"/>
      <c r="E12" s="9"/>
    </row>
    <row r="13" spans="1:5" ht="25.5">
      <c r="A13" s="7" t="s">
        <v>11</v>
      </c>
      <c r="B13" s="8" t="s">
        <v>2</v>
      </c>
      <c r="C13" s="9"/>
      <c r="D13" s="9"/>
      <c r="E13" s="9"/>
    </row>
    <row r="14" spans="1:5">
      <c r="A14" s="10" t="s">
        <v>0</v>
      </c>
      <c r="B14" s="11"/>
      <c r="C14" s="9"/>
      <c r="D14" s="9"/>
      <c r="E14" s="9"/>
    </row>
    <row r="15" spans="1:5" ht="25.5">
      <c r="A15" s="7" t="s">
        <v>12</v>
      </c>
      <c r="B15" s="8" t="s">
        <v>2</v>
      </c>
      <c r="C15" s="9"/>
      <c r="D15" s="9"/>
      <c r="E15" s="9"/>
    </row>
    <row r="16" spans="1:5">
      <c r="A16" s="10" t="s">
        <v>1</v>
      </c>
      <c r="B16" s="11"/>
      <c r="C16" s="9"/>
      <c r="D16" s="9"/>
      <c r="E16" s="9"/>
    </row>
    <row r="17" spans="1:5" ht="25.5">
      <c r="A17" s="9" t="s">
        <v>13</v>
      </c>
      <c r="B17" s="8" t="s">
        <v>2</v>
      </c>
      <c r="C17" s="9"/>
      <c r="D17" s="9"/>
      <c r="E17" s="9"/>
    </row>
    <row r="18" spans="1:5">
      <c r="A18" s="12" t="s">
        <v>4</v>
      </c>
      <c r="B18" s="13" t="s">
        <v>3</v>
      </c>
      <c r="C18" s="9"/>
      <c r="D18" s="9"/>
      <c r="E18" s="9"/>
    </row>
    <row r="19" spans="1:5" ht="21.95" customHeight="1">
      <c r="A19" s="12" t="s">
        <v>31</v>
      </c>
      <c r="B19" s="8" t="s">
        <v>32</v>
      </c>
      <c r="C19" s="9"/>
      <c r="D19" s="9"/>
      <c r="E19" s="9"/>
    </row>
    <row r="20" spans="1:5" ht="25.5">
      <c r="A20" s="9" t="s">
        <v>28</v>
      </c>
      <c r="B20" s="8" t="s">
        <v>2</v>
      </c>
      <c r="C20" s="9"/>
      <c r="D20" s="9"/>
      <c r="E20" s="9"/>
    </row>
    <row r="21" spans="1:5">
      <c r="A21" s="12" t="s">
        <v>4</v>
      </c>
      <c r="B21" s="13" t="s">
        <v>3</v>
      </c>
      <c r="C21" s="9"/>
      <c r="D21" s="9"/>
      <c r="E21" s="9"/>
    </row>
    <row r="22" spans="1:5" ht="21.95" customHeight="1">
      <c r="A22" s="12" t="s">
        <v>31</v>
      </c>
      <c r="B22" s="8" t="s">
        <v>32</v>
      </c>
      <c r="C22" s="9"/>
      <c r="D22" s="9"/>
      <c r="E22" s="9"/>
    </row>
    <row r="23" spans="1:5" ht="25.5">
      <c r="A23" s="9" t="s">
        <v>14</v>
      </c>
      <c r="B23" s="8" t="s">
        <v>2</v>
      </c>
      <c r="C23" s="9"/>
      <c r="D23" s="9"/>
      <c r="E23" s="9"/>
    </row>
    <row r="24" spans="1:5">
      <c r="A24" s="12" t="s">
        <v>4</v>
      </c>
      <c r="B24" s="13" t="s">
        <v>3</v>
      </c>
      <c r="C24" s="9"/>
      <c r="D24" s="9"/>
      <c r="E24" s="9"/>
    </row>
    <row r="25" spans="1:5" ht="21.95" customHeight="1">
      <c r="A25" s="12" t="s">
        <v>31</v>
      </c>
      <c r="B25" s="8" t="s">
        <v>32</v>
      </c>
      <c r="C25" s="9"/>
      <c r="D25" s="9"/>
      <c r="E25" s="9"/>
    </row>
    <row r="26" spans="1:5" ht="25.5">
      <c r="A26" s="7" t="s">
        <v>5</v>
      </c>
      <c r="B26" s="8" t="s">
        <v>2</v>
      </c>
      <c r="C26" s="9"/>
      <c r="D26" s="9"/>
      <c r="E26" s="9"/>
    </row>
    <row r="27" spans="1:5" ht="36.75">
      <c r="A27" s="14" t="s">
        <v>6</v>
      </c>
      <c r="B27" s="8" t="s">
        <v>2</v>
      </c>
      <c r="C27" s="9"/>
      <c r="D27" s="9"/>
      <c r="E27" s="9"/>
    </row>
    <row r="28" spans="1:5" ht="25.5">
      <c r="A28" s="14" t="s">
        <v>7</v>
      </c>
      <c r="B28" s="8" t="s">
        <v>2</v>
      </c>
      <c r="C28" s="9"/>
      <c r="D28" s="9"/>
      <c r="E28" s="9"/>
    </row>
    <row r="29" spans="1:5" ht="36.75">
      <c r="A29" s="14" t="s">
        <v>8</v>
      </c>
      <c r="B29" s="8" t="s">
        <v>2</v>
      </c>
      <c r="C29" s="9"/>
      <c r="D29" s="9"/>
      <c r="E29" s="9"/>
    </row>
    <row r="30" spans="1:5" ht="38.25" customHeight="1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среднее на 1.04.2019 г</vt:lpstr>
      <vt:lpstr>среднее на 1.05.2019 г</vt:lpstr>
      <vt:lpstr>среднее на 1.06.2019 г </vt:lpstr>
      <vt:lpstr>среднее на 1.10.2019 г</vt:lpstr>
      <vt:lpstr>ТиПО</vt:lpstr>
      <vt:lpstr>вузы</vt:lpstr>
      <vt:lpstr>'среднее на 1.06.2019 г '!Область_печати</vt:lpstr>
      <vt:lpstr>'среднее на 1.10.2019 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2019-10-18T11:23:24Z</dcterms:modified>
</cp:coreProperties>
</file>