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120" windowWidth="19425" windowHeight="10905" activeTab="6"/>
  </bookViews>
  <sheets>
    <sheet name="дошкольное" sheetId="1" r:id="rId1"/>
    <sheet name="среднее" sheetId="2" r:id="rId2"/>
    <sheet name="дополнительное образование" sheetId="5" r:id="rId3"/>
    <sheet name="среднее апрель" sheetId="6" r:id="rId4"/>
    <sheet name="ТиПО" sheetId="3" state="hidden" r:id="rId5"/>
    <sheet name="вузы" sheetId="4" state="hidden" r:id="rId6"/>
    <sheet name="Лист1" sheetId="7" r:id="rId7"/>
  </sheets>
  <calcPr calcId="114210"/>
</workbook>
</file>

<file path=xl/calcChain.xml><?xml version="1.0" encoding="utf-8"?>
<calcChain xmlns="http://schemas.openxmlformats.org/spreadsheetml/2006/main">
  <c r="E4" i="7"/>
  <c r="E5"/>
  <c r="D4"/>
  <c r="F4"/>
  <c r="F5"/>
  <c r="D6"/>
  <c r="C42" i="6"/>
  <c r="C17"/>
  <c r="C38"/>
  <c r="D42"/>
  <c r="D17"/>
  <c r="D38"/>
  <c r="D35"/>
  <c r="D34"/>
  <c r="D19"/>
  <c r="D24"/>
  <c r="E33"/>
  <c r="D33"/>
  <c r="D21"/>
  <c r="D30"/>
  <c r="D27"/>
  <c r="C21"/>
  <c r="C36"/>
  <c r="C35"/>
  <c r="C34"/>
  <c r="C30"/>
  <c r="C27"/>
  <c r="C24"/>
  <c r="E20"/>
  <c r="E22"/>
  <c r="E23"/>
  <c r="E26"/>
  <c r="E29"/>
  <c r="E32"/>
  <c r="E34"/>
  <c r="E35"/>
  <c r="E36"/>
  <c r="E37"/>
  <c r="E38"/>
  <c r="E27"/>
  <c r="E21"/>
  <c r="E30"/>
  <c r="C19"/>
  <c r="C16"/>
  <c r="E24"/>
  <c r="D16" i="2"/>
  <c r="E16"/>
  <c r="C16"/>
  <c r="D16" i="6"/>
  <c r="E19"/>
  <c r="E34" i="2"/>
  <c r="E33"/>
  <c r="E30"/>
  <c r="E27"/>
  <c r="E24"/>
  <c r="E21"/>
  <c r="E19"/>
  <c r="E17"/>
  <c r="D34"/>
  <c r="D33"/>
  <c r="D24"/>
  <c r="D30"/>
  <c r="D27"/>
  <c r="D21"/>
  <c r="C37"/>
  <c r="C17"/>
  <c r="C33"/>
  <c r="C34"/>
  <c r="C35"/>
  <c r="C24"/>
  <c r="C19"/>
  <c r="E17" i="6"/>
  <c r="E16"/>
  <c r="D19" i="2"/>
  <c r="D17"/>
</calcChain>
</file>

<file path=xl/sharedStrings.xml><?xml version="1.0" encoding="utf-8"?>
<sst xmlns="http://schemas.openxmlformats.org/spreadsheetml/2006/main" count="338" uniqueCount="59">
  <si>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</si>
  <si>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</si>
  <si>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</si>
  <si>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</si>
  <si>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</si>
  <si>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</si>
  <si>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</si>
  <si>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indexed="8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</si>
  <si>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</si>
  <si>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indexed="8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</si>
  <si>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indexed="8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</si>
  <si>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</si>
  <si>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</si>
  <si>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</si>
  <si>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</si>
  <si>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</si>
  <si>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</si>
  <si>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</si>
  <si>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</si>
  <si>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</si>
  <si>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</si>
  <si>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</si>
  <si>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</si>
  <si>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</si>
  <si>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</si>
  <si>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</si>
  <si>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</si>
  <si>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</si>
  <si>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</si>
  <si>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</si>
  <si>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</si>
  <si>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</si>
  <si>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</si>
  <si>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indexed="8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</si>
  <si>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</si>
  <si>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</si>
  <si>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</si>
  <si>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</si>
  <si>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</si>
  <si>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</si>
  <si>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</si>
  <si>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</si>
  <si>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</si>
  <si>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</si>
  <si>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</si>
  <si>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</si>
  <si>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t>ГУ "СОШ имени Бауыржана Момышулы" города Павлодара</t>
  </si>
  <si>
    <t>Директор:                                   Мамбетова М.К.</t>
  </si>
  <si>
    <t>Расход</t>
  </si>
  <si>
    <r>
      <t xml:space="preserve">6. Прочие расходы 
</t>
    </r>
    <r>
      <rPr>
        <i/>
        <sz val="12"/>
        <color indexed="8"/>
        <rFont val="Arial Narrow"/>
        <family val="2"/>
        <charset val="204"/>
      </rPr>
      <t>(питание малообеспеченных учащихся и сирот, командировки, прочие услуги и работы )</t>
    </r>
  </si>
  <si>
    <t>3.5. Компенсационные выплаты</t>
  </si>
  <si>
    <t>по состоянию на "30" сентября  2019г.</t>
  </si>
  <si>
    <t>7. Фонд всеобщего обязательного среднего образования</t>
  </si>
  <si>
    <t xml:space="preserve">в том числе: </t>
  </si>
  <si>
    <t xml:space="preserve">питание </t>
  </si>
  <si>
    <t xml:space="preserve">одежда </t>
  </si>
  <si>
    <t>канц. Товары</t>
  </si>
  <si>
    <t>Затраты на фонд всеобщего обязательного среднего образования</t>
  </si>
  <si>
    <t>2020 год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</si>
</sst>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6"/>
      <color indexed="8"/>
      <name val="Arial Narrow"/>
      <family val="2"/>
      <charset val="204"/>
    </font>
    <font>
      <sz val="16"/>
      <color indexed="8"/>
      <name val="Arial Narrow"/>
      <family val="2"/>
      <charset val="204"/>
    </font>
    <font>
      <i/>
      <sz val="14"/>
      <color indexed="8"/>
      <name val="Arial Narrow"/>
      <family val="2"/>
      <charset val="204"/>
    </font>
    <font>
      <i/>
      <sz val="12"/>
      <color indexed="8"/>
      <name val="Arial Narrow"/>
      <family val="2"/>
      <charset val="204"/>
    </font>
    <font>
      <i/>
      <sz val="10"/>
      <color indexed="8"/>
      <name val="Arial Narrow"/>
      <family val="2"/>
      <charset val="204"/>
    </font>
    <font>
      <i/>
      <u/>
      <sz val="14"/>
      <color indexed="8"/>
      <name val="Arial Narrow"/>
      <family val="2"/>
      <charset val="204"/>
    </font>
    <font>
      <b/>
      <sz val="16"/>
      <color indexed="10"/>
      <name val="Arial Narrow"/>
      <family val="2"/>
      <charset val="204"/>
    </font>
    <font>
      <b/>
      <sz val="15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/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2" fillId="0" borderId="0" xfId="0" applyFont="1" applyAlignment="1">
      <alignment horizontal="center"/>
    </xf>
    <xf numFmtId="1" fontId="2" fillId="0" borderId="1" xfId="0" applyNumberFormat="1" applyFont="1" applyBorder="1"/>
    <xf numFmtId="0" fontId="2" fillId="2" borderId="1" xfId="0" applyFont="1" applyFill="1" applyBorder="1"/>
    <xf numFmtId="1" fontId="2" fillId="0" borderId="0" xfId="0" applyNumberFormat="1" applyFont="1"/>
    <xf numFmtId="2" fontId="2" fillId="0" borderId="0" xfId="0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2" sqref="A2:E2"/>
    </sheetView>
  </sheetViews>
  <sheetFormatPr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3" t="s">
        <v>19</v>
      </c>
      <c r="B1" s="23"/>
      <c r="C1" s="23"/>
      <c r="D1" s="23"/>
      <c r="E1" s="23"/>
    </row>
    <row r="2" spans="1:5">
      <c r="A2" s="23" t="s">
        <v>45</v>
      </c>
      <c r="B2" s="23"/>
      <c r="C2" s="23"/>
      <c r="D2" s="23"/>
      <c r="E2" s="23"/>
    </row>
    <row r="3" spans="1:5">
      <c r="A3" s="1"/>
    </row>
    <row r="4" spans="1:5">
      <c r="A4" s="26"/>
      <c r="B4" s="26"/>
      <c r="C4" s="26"/>
      <c r="D4" s="26"/>
      <c r="E4" s="26"/>
    </row>
    <row r="5" spans="1:5" ht="15.75" customHeight="1">
      <c r="A5" s="27" t="s">
        <v>21</v>
      </c>
      <c r="B5" s="27"/>
      <c r="C5" s="27"/>
      <c r="D5" s="27"/>
      <c r="E5" s="27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4" t="s">
        <v>0</v>
      </c>
      <c r="B9" s="25" t="s">
        <v>24</v>
      </c>
      <c r="C9" s="24" t="s">
        <v>44</v>
      </c>
      <c r="D9" s="24"/>
      <c r="E9" s="24"/>
    </row>
    <row r="10" spans="1:5" ht="40.5">
      <c r="A10" s="24"/>
      <c r="B10" s="25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16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honeticPr fontId="0" type="noConversion"/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9"/>
  <sheetViews>
    <sheetView topLeftCell="A10" workbookViewId="0">
      <selection activeCell="I19" sqref="I19"/>
    </sheetView>
  </sheetViews>
  <sheetFormatPr defaultRowHeight="20.25"/>
  <cols>
    <col min="1" max="1" width="69.42578125" style="2" customWidth="1"/>
    <col min="2" max="2" width="9.140625" style="3"/>
    <col min="3" max="3" width="13.42578125" style="2" customWidth="1"/>
    <col min="4" max="4" width="12.7109375" style="2" customWidth="1"/>
    <col min="5" max="7" width="12" style="2" customWidth="1"/>
    <col min="8" max="16384" width="9.140625" style="2"/>
  </cols>
  <sheetData>
    <row r="1" spans="1:6">
      <c r="A1" s="28"/>
      <c r="B1" s="28"/>
      <c r="C1" s="28"/>
      <c r="D1" s="28"/>
      <c r="E1" s="28"/>
      <c r="F1" s="28"/>
    </row>
    <row r="2" spans="1:6">
      <c r="A2" s="28"/>
      <c r="B2" s="28"/>
      <c r="C2" s="28"/>
      <c r="D2" s="28"/>
      <c r="E2" s="28"/>
      <c r="F2" s="28"/>
    </row>
    <row r="3" spans="1:6">
      <c r="A3" s="28"/>
      <c r="B3" s="28"/>
      <c r="C3" s="28"/>
      <c r="D3" s="28"/>
      <c r="E3" s="28"/>
      <c r="F3" s="28"/>
    </row>
    <row r="4" spans="1:6">
      <c r="A4" s="28"/>
      <c r="B4" s="28"/>
      <c r="C4" s="28"/>
      <c r="D4" s="28"/>
      <c r="E4" s="28"/>
      <c r="F4" s="28"/>
    </row>
    <row r="5" spans="1:6">
      <c r="A5" s="23" t="s">
        <v>19</v>
      </c>
      <c r="B5" s="23"/>
      <c r="C5" s="23"/>
      <c r="D5" s="23"/>
      <c r="E5" s="23"/>
    </row>
    <row r="6" spans="1:6">
      <c r="A6" s="23" t="s">
        <v>45</v>
      </c>
      <c r="B6" s="23"/>
      <c r="C6" s="23"/>
      <c r="D6" s="23"/>
      <c r="E6" s="23"/>
    </row>
    <row r="7" spans="1:6">
      <c r="A7" s="1"/>
    </row>
    <row r="8" spans="1:6">
      <c r="A8" s="26" t="s">
        <v>46</v>
      </c>
      <c r="B8" s="26"/>
      <c r="C8" s="26"/>
      <c r="D8" s="26"/>
      <c r="E8" s="26"/>
    </row>
    <row r="9" spans="1:6" ht="15.75" customHeight="1">
      <c r="A9" s="27" t="s">
        <v>21</v>
      </c>
      <c r="B9" s="27"/>
      <c r="C9" s="27"/>
      <c r="D9" s="27"/>
      <c r="E9" s="27"/>
    </row>
    <row r="10" spans="1:6">
      <c r="A10" s="4"/>
    </row>
    <row r="11" spans="1:6">
      <c r="A11" s="15" t="s">
        <v>22</v>
      </c>
    </row>
    <row r="12" spans="1:6">
      <c r="A12" s="1"/>
    </row>
    <row r="13" spans="1:6">
      <c r="A13" s="24" t="s">
        <v>43</v>
      </c>
      <c r="B13" s="25" t="s">
        <v>24</v>
      </c>
      <c r="C13" s="24" t="s">
        <v>44</v>
      </c>
      <c r="D13" s="24"/>
      <c r="E13" s="24"/>
    </row>
    <row r="14" spans="1:6" ht="40.5">
      <c r="A14" s="24"/>
      <c r="B14" s="25"/>
      <c r="C14" s="5" t="s">
        <v>25</v>
      </c>
      <c r="D14" s="5" t="s">
        <v>26</v>
      </c>
      <c r="E14" s="6" t="s">
        <v>18</v>
      </c>
    </row>
    <row r="15" spans="1:6">
      <c r="A15" s="7" t="s">
        <v>27</v>
      </c>
      <c r="B15" s="8" t="s">
        <v>11</v>
      </c>
      <c r="C15" s="9">
        <v>1787</v>
      </c>
      <c r="D15" s="9">
        <v>1787</v>
      </c>
      <c r="E15" s="9">
        <v>1787</v>
      </c>
    </row>
    <row r="16" spans="1:6" ht="25.5">
      <c r="A16" s="12" t="s">
        <v>31</v>
      </c>
      <c r="B16" s="8" t="s">
        <v>3</v>
      </c>
      <c r="C16" s="17">
        <f>C17/C15</f>
        <v>173.31488528259655</v>
      </c>
      <c r="D16" s="17">
        <f>D17/D15</f>
        <v>44.012310408505876</v>
      </c>
      <c r="E16" s="17">
        <f>E17/E15</f>
        <v>44.012310408505876</v>
      </c>
    </row>
    <row r="17" spans="1:5" ht="25.5">
      <c r="A17" s="7" t="s">
        <v>12</v>
      </c>
      <c r="B17" s="8" t="s">
        <v>3</v>
      </c>
      <c r="C17" s="17">
        <f>C19+C33+C34+C35+C37</f>
        <v>309713.7</v>
      </c>
      <c r="D17" s="17">
        <f>D19+D33+D34+D35+D37</f>
        <v>78649.998699999996</v>
      </c>
      <c r="E17" s="17">
        <f>E19+E33+E34+E35+E37</f>
        <v>78649.998699999996</v>
      </c>
    </row>
    <row r="18" spans="1:5">
      <c r="A18" s="10" t="s">
        <v>1</v>
      </c>
      <c r="B18" s="11"/>
      <c r="C18" s="9"/>
      <c r="D18" s="9"/>
      <c r="E18" s="9"/>
    </row>
    <row r="19" spans="1:5" ht="25.5">
      <c r="A19" s="7" t="s">
        <v>13</v>
      </c>
      <c r="B19" s="8" t="s">
        <v>3</v>
      </c>
      <c r="C19" s="9">
        <f>C21+C24+C27+C30</f>
        <v>246602.5</v>
      </c>
      <c r="D19" s="9">
        <f>D21+D24+D27+D30</f>
        <v>65437.998699999996</v>
      </c>
      <c r="E19" s="9">
        <f>E21+E24+E27+E30</f>
        <v>65437.998699999996</v>
      </c>
    </row>
    <row r="20" spans="1:5">
      <c r="A20" s="10" t="s">
        <v>2</v>
      </c>
      <c r="B20" s="11"/>
      <c r="C20" s="9"/>
      <c r="D20" s="9"/>
      <c r="E20" s="9"/>
    </row>
    <row r="21" spans="1:5" ht="25.5">
      <c r="A21" s="9" t="s">
        <v>14</v>
      </c>
      <c r="B21" s="8" t="s">
        <v>3</v>
      </c>
      <c r="C21" s="9">
        <v>11228.8</v>
      </c>
      <c r="D21" s="9">
        <f>D22*D23*3/1000</f>
        <v>2807.1930000000002</v>
      </c>
      <c r="E21" s="9">
        <f>E22*E23*3/1000</f>
        <v>2807.1930000000002</v>
      </c>
    </row>
    <row r="22" spans="1:5">
      <c r="A22" s="12" t="s">
        <v>5</v>
      </c>
      <c r="B22" s="13" t="s">
        <v>4</v>
      </c>
      <c r="C22" s="9">
        <v>9.5</v>
      </c>
      <c r="D22" s="9">
        <v>9.5</v>
      </c>
      <c r="E22" s="9">
        <v>9.5</v>
      </c>
    </row>
    <row r="23" spans="1:5" ht="21.95" customHeight="1">
      <c r="A23" s="12" t="s">
        <v>38</v>
      </c>
      <c r="B23" s="8" t="s">
        <v>39</v>
      </c>
      <c r="C23" s="9">
        <v>98498</v>
      </c>
      <c r="D23" s="9">
        <v>98498</v>
      </c>
      <c r="E23" s="9">
        <v>98498</v>
      </c>
    </row>
    <row r="24" spans="1:5" ht="25.5">
      <c r="A24" s="9" t="s">
        <v>28</v>
      </c>
      <c r="B24" s="8" t="s">
        <v>3</v>
      </c>
      <c r="C24" s="9">
        <f>178432+9464</f>
        <v>187896</v>
      </c>
      <c r="D24" s="9">
        <f>D25*D26*3/1000+3787.63</f>
        <v>50761.521699999998</v>
      </c>
      <c r="E24" s="9">
        <f>E25*E26*3/1000+3787.63</f>
        <v>50761.521699999998</v>
      </c>
    </row>
    <row r="25" spans="1:5">
      <c r="A25" s="12" t="s">
        <v>5</v>
      </c>
      <c r="B25" s="13" t="s">
        <v>4</v>
      </c>
      <c r="C25" s="9">
        <v>145.30000000000001</v>
      </c>
      <c r="D25" s="9">
        <v>145.30000000000001</v>
      </c>
      <c r="E25" s="9">
        <v>145.30000000000001</v>
      </c>
    </row>
    <row r="26" spans="1:5" ht="21.95" customHeight="1">
      <c r="A26" s="12" t="s">
        <v>38</v>
      </c>
      <c r="B26" s="8" t="s">
        <v>39</v>
      </c>
      <c r="C26" s="9">
        <v>107763</v>
      </c>
      <c r="D26" s="9">
        <v>107763</v>
      </c>
      <c r="E26" s="9">
        <v>107763</v>
      </c>
    </row>
    <row r="27" spans="1:5" ht="39">
      <c r="A27" s="16" t="s">
        <v>33</v>
      </c>
      <c r="B27" s="8" t="s">
        <v>3</v>
      </c>
      <c r="C27" s="9">
        <v>1604</v>
      </c>
      <c r="D27" s="9">
        <f>D28*D29*3/1000</f>
        <v>400.99200000000002</v>
      </c>
      <c r="E27" s="9">
        <f>E28*E29*3/1000</f>
        <v>400.99200000000002</v>
      </c>
    </row>
    <row r="28" spans="1:5">
      <c r="A28" s="12" t="s">
        <v>5</v>
      </c>
      <c r="B28" s="13" t="s">
        <v>4</v>
      </c>
      <c r="C28" s="9">
        <v>2</v>
      </c>
      <c r="D28" s="9">
        <v>2</v>
      </c>
      <c r="E28" s="9">
        <v>2</v>
      </c>
    </row>
    <row r="29" spans="1:5" ht="21.95" customHeight="1">
      <c r="A29" s="12" t="s">
        <v>38</v>
      </c>
      <c r="B29" s="8" t="s">
        <v>39</v>
      </c>
      <c r="C29" s="9">
        <v>66832</v>
      </c>
      <c r="D29" s="9">
        <v>66832</v>
      </c>
      <c r="E29" s="9">
        <v>66832</v>
      </c>
    </row>
    <row r="30" spans="1:5" ht="25.5">
      <c r="A30" s="9" t="s">
        <v>29</v>
      </c>
      <c r="B30" s="8" t="s">
        <v>3</v>
      </c>
      <c r="C30" s="9">
        <v>45873.7</v>
      </c>
      <c r="D30" s="9">
        <f>D31*D32*3/1000</f>
        <v>11468.291999999999</v>
      </c>
      <c r="E30" s="9">
        <f>E31*E32*3/1000</f>
        <v>11468.291999999999</v>
      </c>
    </row>
    <row r="31" spans="1:5">
      <c r="A31" s="12" t="s">
        <v>5</v>
      </c>
      <c r="B31" s="13" t="s">
        <v>4</v>
      </c>
      <c r="C31" s="9">
        <v>76.75</v>
      </c>
      <c r="D31" s="9">
        <v>76.75</v>
      </c>
      <c r="E31" s="9">
        <v>76.75</v>
      </c>
    </row>
    <row r="32" spans="1:5" ht="21.95" customHeight="1">
      <c r="A32" s="12" t="s">
        <v>38</v>
      </c>
      <c r="B32" s="8" t="s">
        <v>39</v>
      </c>
      <c r="C32" s="9">
        <v>49808</v>
      </c>
      <c r="D32" s="9">
        <v>49808</v>
      </c>
      <c r="E32" s="9">
        <v>49808</v>
      </c>
    </row>
    <row r="33" spans="1:5" ht="25.5">
      <c r="A33" s="7" t="s">
        <v>6</v>
      </c>
      <c r="B33" s="8" t="s">
        <v>3</v>
      </c>
      <c r="C33" s="9">
        <f>2079+1213+579+11239+6556+3124+45+10987</f>
        <v>35822</v>
      </c>
      <c r="D33" s="9">
        <f>661+387+185+45+2877+1679+798</f>
        <v>6632</v>
      </c>
      <c r="E33" s="9">
        <f>661+387+185+45+2877+1679+798</f>
        <v>6632</v>
      </c>
    </row>
    <row r="34" spans="1:5" ht="36.75">
      <c r="A34" s="14" t="s">
        <v>7</v>
      </c>
      <c r="B34" s="8" t="s">
        <v>3</v>
      </c>
      <c r="C34" s="9">
        <f>13222+1019</f>
        <v>14241</v>
      </c>
      <c r="D34" s="9">
        <f>4407+193</f>
        <v>4600</v>
      </c>
      <c r="E34" s="9">
        <f>4407+193</f>
        <v>4600</v>
      </c>
    </row>
    <row r="35" spans="1:5" ht="25.5">
      <c r="A35" s="14" t="s">
        <v>8</v>
      </c>
      <c r="B35" s="8" t="s">
        <v>3</v>
      </c>
      <c r="C35" s="9">
        <f>3512</f>
        <v>3512</v>
      </c>
      <c r="D35" s="9">
        <v>513</v>
      </c>
      <c r="E35" s="9">
        <v>513</v>
      </c>
    </row>
    <row r="36" spans="1:5" ht="36.75">
      <c r="A36" s="14" t="s">
        <v>9</v>
      </c>
      <c r="B36" s="8" t="s">
        <v>3</v>
      </c>
      <c r="C36" s="9"/>
      <c r="D36" s="9"/>
      <c r="E36" s="9"/>
    </row>
    <row r="37" spans="1:5" ht="38.25" customHeight="1">
      <c r="A37" s="14" t="s">
        <v>10</v>
      </c>
      <c r="B37" s="8" t="s">
        <v>3</v>
      </c>
      <c r="C37" s="9">
        <f>986+8415+129.6+5.2+0.4</f>
        <v>9536.2000000000007</v>
      </c>
      <c r="D37" s="9">
        <v>1467</v>
      </c>
      <c r="E37" s="9">
        <v>1467</v>
      </c>
    </row>
    <row r="39" spans="1:5">
      <c r="A39" s="18" t="s">
        <v>47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honeticPr fontId="0" type="noConversion"/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C19" sqref="C19"/>
    </sheetView>
  </sheetViews>
  <sheetFormatPr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3" t="s">
        <v>19</v>
      </c>
      <c r="B1" s="23"/>
      <c r="C1" s="23"/>
      <c r="D1" s="23"/>
      <c r="E1" s="23"/>
    </row>
    <row r="2" spans="1:5">
      <c r="A2" s="23" t="s">
        <v>45</v>
      </c>
      <c r="B2" s="23"/>
      <c r="C2" s="23"/>
      <c r="D2" s="23"/>
      <c r="E2" s="23"/>
    </row>
    <row r="3" spans="1:5">
      <c r="A3" s="1"/>
    </row>
    <row r="4" spans="1:5">
      <c r="A4" s="26"/>
      <c r="B4" s="26"/>
      <c r="C4" s="26"/>
      <c r="D4" s="26"/>
      <c r="E4" s="26"/>
    </row>
    <row r="5" spans="1:5" ht="15.75" customHeight="1">
      <c r="A5" s="27" t="s">
        <v>21</v>
      </c>
      <c r="B5" s="27"/>
      <c r="C5" s="27"/>
      <c r="D5" s="27"/>
      <c r="E5" s="27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4" t="s">
        <v>42</v>
      </c>
      <c r="B9" s="25" t="s">
        <v>24</v>
      </c>
      <c r="C9" s="24" t="s">
        <v>44</v>
      </c>
      <c r="D9" s="24"/>
      <c r="E9" s="24"/>
    </row>
    <row r="10" spans="1:5" ht="40.5">
      <c r="A10" s="24"/>
      <c r="B10" s="25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9:A10"/>
    <mergeCell ref="B9:B10"/>
    <mergeCell ref="C9:E9"/>
    <mergeCell ref="A1:E1"/>
    <mergeCell ref="A2:E2"/>
    <mergeCell ref="A4:E4"/>
    <mergeCell ref="A5:E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8"/>
  <sheetViews>
    <sheetView workbookViewId="0">
      <selection activeCell="A13" sqref="A13:E14"/>
    </sheetView>
  </sheetViews>
  <sheetFormatPr defaultRowHeight="20.25"/>
  <cols>
    <col min="1" max="1" width="69.42578125" style="2" customWidth="1"/>
    <col min="2" max="2" width="9.140625" style="3"/>
    <col min="3" max="3" width="13.42578125" style="2" customWidth="1"/>
    <col min="4" max="4" width="16" style="2" customWidth="1"/>
    <col min="5" max="5" width="14.28515625" style="2" customWidth="1"/>
    <col min="6" max="7" width="12" style="2" customWidth="1"/>
    <col min="8" max="16384" width="9.140625" style="2"/>
  </cols>
  <sheetData>
    <row r="1" spans="1:6">
      <c r="A1" s="28"/>
      <c r="B1" s="28"/>
      <c r="C1" s="28"/>
      <c r="D1" s="28"/>
      <c r="E1" s="28"/>
      <c r="F1" s="28"/>
    </row>
    <row r="2" spans="1:6">
      <c r="A2" s="28"/>
      <c r="B2" s="28"/>
      <c r="C2" s="28"/>
      <c r="D2" s="28"/>
      <c r="E2" s="28"/>
      <c r="F2" s="28"/>
    </row>
    <row r="3" spans="1:6">
      <c r="A3" s="28"/>
      <c r="B3" s="28"/>
      <c r="C3" s="28"/>
      <c r="D3" s="28"/>
      <c r="E3" s="28"/>
      <c r="F3" s="28"/>
    </row>
    <row r="4" spans="1:6">
      <c r="A4" s="28"/>
      <c r="B4" s="28"/>
      <c r="C4" s="28"/>
      <c r="D4" s="28"/>
      <c r="E4" s="28"/>
      <c r="F4" s="28"/>
    </row>
    <row r="5" spans="1:6">
      <c r="A5" s="23" t="s">
        <v>19</v>
      </c>
      <c r="B5" s="23"/>
      <c r="C5" s="23"/>
      <c r="D5" s="23"/>
      <c r="E5" s="23"/>
    </row>
    <row r="6" spans="1:6">
      <c r="A6" s="23" t="s">
        <v>51</v>
      </c>
      <c r="B6" s="23"/>
      <c r="C6" s="23"/>
      <c r="D6" s="23"/>
      <c r="E6" s="23"/>
    </row>
    <row r="7" spans="1:6">
      <c r="A7" s="1"/>
    </row>
    <row r="8" spans="1:6">
      <c r="A8" s="26" t="s">
        <v>46</v>
      </c>
      <c r="B8" s="26"/>
      <c r="C8" s="26"/>
      <c r="D8" s="26"/>
      <c r="E8" s="26"/>
    </row>
    <row r="9" spans="1:6" ht="15.75" customHeight="1">
      <c r="A9" s="27" t="s">
        <v>21</v>
      </c>
      <c r="B9" s="27"/>
      <c r="C9" s="27"/>
      <c r="D9" s="27"/>
      <c r="E9" s="27"/>
    </row>
    <row r="10" spans="1:6">
      <c r="A10" s="4"/>
    </row>
    <row r="11" spans="1:6">
      <c r="A11" s="15" t="s">
        <v>22</v>
      </c>
    </row>
    <row r="12" spans="1:6">
      <c r="A12" s="1"/>
    </row>
    <row r="13" spans="1:6">
      <c r="A13" s="24" t="s">
        <v>43</v>
      </c>
      <c r="B13" s="25" t="s">
        <v>24</v>
      </c>
      <c r="C13" s="24" t="s">
        <v>44</v>
      </c>
      <c r="D13" s="24"/>
      <c r="E13" s="24"/>
    </row>
    <row r="14" spans="1:6" ht="40.5">
      <c r="A14" s="24"/>
      <c r="B14" s="25"/>
      <c r="C14" s="5" t="s">
        <v>25</v>
      </c>
      <c r="D14" s="5" t="s">
        <v>26</v>
      </c>
      <c r="E14" s="6" t="s">
        <v>48</v>
      </c>
    </row>
    <row r="15" spans="1:6">
      <c r="A15" s="7" t="s">
        <v>27</v>
      </c>
      <c r="B15" s="8" t="s">
        <v>11</v>
      </c>
      <c r="C15" s="9">
        <v>1787</v>
      </c>
      <c r="D15" s="9">
        <v>1787</v>
      </c>
      <c r="E15" s="9">
        <v>1787</v>
      </c>
    </row>
    <row r="16" spans="1:6" ht="25.5">
      <c r="A16" s="12" t="s">
        <v>31</v>
      </c>
      <c r="B16" s="8" t="s">
        <v>3</v>
      </c>
      <c r="C16" s="17">
        <f>C17/C15</f>
        <v>208.55808709569109</v>
      </c>
      <c r="D16" s="17">
        <f>D17/D15</f>
        <v>149.61673419138216</v>
      </c>
      <c r="E16" s="17">
        <f>E17/E15</f>
        <v>144.41443984331281</v>
      </c>
    </row>
    <row r="17" spans="1:7" ht="25.5">
      <c r="A17" s="7" t="s">
        <v>12</v>
      </c>
      <c r="B17" s="8" t="s">
        <v>3</v>
      </c>
      <c r="C17" s="17">
        <f>C19+C34+C35+C36+C38+C39</f>
        <v>372693.30163999996</v>
      </c>
      <c r="D17" s="17">
        <f>D19+D34+D35+D36+D38+D33+0.3+D39</f>
        <v>267365.10399999993</v>
      </c>
      <c r="E17" s="17">
        <f>E19+E34+E35+E36+E38+E33+0.3</f>
        <v>258068.60399999996</v>
      </c>
      <c r="G17" s="22"/>
    </row>
    <row r="18" spans="1:7">
      <c r="A18" s="10" t="s">
        <v>1</v>
      </c>
      <c r="B18" s="11"/>
      <c r="C18" s="9"/>
      <c r="D18" s="9"/>
      <c r="E18" s="9"/>
    </row>
    <row r="19" spans="1:7" ht="25.5">
      <c r="A19" s="7" t="s">
        <v>13</v>
      </c>
      <c r="B19" s="8" t="s">
        <v>3</v>
      </c>
      <c r="C19" s="9">
        <f>C21+C24+C27+C30</f>
        <v>310169.98163999995</v>
      </c>
      <c r="D19" s="19">
        <f>D21+D24+D27+D30+8</f>
        <v>210857.82399999999</v>
      </c>
      <c r="E19" s="19">
        <f>D19</f>
        <v>210857.82399999999</v>
      </c>
      <c r="G19" s="21"/>
    </row>
    <row r="20" spans="1:7">
      <c r="A20" s="10" t="s">
        <v>2</v>
      </c>
      <c r="B20" s="11"/>
      <c r="C20" s="9"/>
      <c r="D20" s="9"/>
      <c r="E20" s="19">
        <f t="shared" ref="E20:E38" si="0">D20</f>
        <v>0</v>
      </c>
    </row>
    <row r="21" spans="1:7" ht="25.5">
      <c r="A21" s="9" t="s">
        <v>14</v>
      </c>
      <c r="B21" s="8" t="s">
        <v>3</v>
      </c>
      <c r="C21" s="9">
        <f>C22*C23/1000*12</f>
        <v>12554.022000000001</v>
      </c>
      <c r="D21" s="9">
        <f>D22*D23/1000*8</f>
        <v>6840</v>
      </c>
      <c r="E21" s="19">
        <f t="shared" si="0"/>
        <v>6840</v>
      </c>
    </row>
    <row r="22" spans="1:7">
      <c r="A22" s="12" t="s">
        <v>5</v>
      </c>
      <c r="B22" s="13" t="s">
        <v>4</v>
      </c>
      <c r="C22" s="20">
        <v>9.5</v>
      </c>
      <c r="D22" s="9">
        <v>9.5</v>
      </c>
      <c r="E22" s="19">
        <f t="shared" si="0"/>
        <v>9.5</v>
      </c>
    </row>
    <row r="23" spans="1:7" ht="21.95" customHeight="1">
      <c r="A23" s="12" t="s">
        <v>38</v>
      </c>
      <c r="B23" s="8" t="s">
        <v>39</v>
      </c>
      <c r="C23" s="20">
        <v>110123</v>
      </c>
      <c r="D23" s="9">
        <v>90000</v>
      </c>
      <c r="E23" s="19">
        <f t="shared" si="0"/>
        <v>90000</v>
      </c>
    </row>
    <row r="24" spans="1:7" ht="25.5">
      <c r="A24" s="9" t="s">
        <v>28</v>
      </c>
      <c r="B24" s="8" t="s">
        <v>3</v>
      </c>
      <c r="C24" s="20">
        <f>C25*C26/1000*12</f>
        <v>228310.82663999998</v>
      </c>
      <c r="D24" s="9">
        <f>D25*D26/1000*8</f>
        <v>143412.35999999999</v>
      </c>
      <c r="E24" s="19">
        <f t="shared" si="0"/>
        <v>143412.35999999999</v>
      </c>
    </row>
    <row r="25" spans="1:7">
      <c r="A25" s="12" t="s">
        <v>5</v>
      </c>
      <c r="B25" s="13" t="s">
        <v>4</v>
      </c>
      <c r="C25" s="20">
        <v>149.5</v>
      </c>
      <c r="D25" s="9">
        <v>149.5</v>
      </c>
      <c r="E25" s="9">
        <v>149.5</v>
      </c>
    </row>
    <row r="26" spans="1:7" ht="21.95" customHeight="1">
      <c r="A26" s="12" t="s">
        <v>38</v>
      </c>
      <c r="B26" s="8" t="s">
        <v>39</v>
      </c>
      <c r="C26" s="20">
        <v>127263.56</v>
      </c>
      <c r="D26" s="9">
        <v>119910</v>
      </c>
      <c r="E26" s="19">
        <f t="shared" si="0"/>
        <v>119910</v>
      </c>
    </row>
    <row r="27" spans="1:7" ht="39">
      <c r="A27" s="16" t="s">
        <v>33</v>
      </c>
      <c r="B27" s="8" t="s">
        <v>3</v>
      </c>
      <c r="C27" s="20">
        <f>C28*C29/1000*12</f>
        <v>35711.517</v>
      </c>
      <c r="D27" s="9">
        <f>D28*D29/1000*8</f>
        <v>38445.152000000002</v>
      </c>
      <c r="E27" s="19">
        <f t="shared" si="0"/>
        <v>38445.152000000002</v>
      </c>
    </row>
    <row r="28" spans="1:7">
      <c r="A28" s="12" t="s">
        <v>5</v>
      </c>
      <c r="B28" s="13" t="s">
        <v>4</v>
      </c>
      <c r="C28" s="20">
        <v>44.5</v>
      </c>
      <c r="D28" s="9">
        <v>44.5</v>
      </c>
      <c r="E28" s="9">
        <v>44.5</v>
      </c>
    </row>
    <row r="29" spans="1:7" ht="21.95" customHeight="1">
      <c r="A29" s="12" t="s">
        <v>38</v>
      </c>
      <c r="B29" s="8" t="s">
        <v>39</v>
      </c>
      <c r="C29" s="20">
        <v>66875.5</v>
      </c>
      <c r="D29" s="9">
        <v>107992</v>
      </c>
      <c r="E29" s="19">
        <f t="shared" si="0"/>
        <v>107992</v>
      </c>
    </row>
    <row r="30" spans="1:7" ht="25.5">
      <c r="A30" s="9" t="s">
        <v>29</v>
      </c>
      <c r="B30" s="8" t="s">
        <v>3</v>
      </c>
      <c r="C30" s="20">
        <f>C31*C32/1000*12</f>
        <v>33593.615999999995</v>
      </c>
      <c r="D30" s="9">
        <f>D31*D32/1000*8</f>
        <v>22152.312000000002</v>
      </c>
      <c r="E30" s="19">
        <f t="shared" si="0"/>
        <v>22152.312000000002</v>
      </c>
    </row>
    <row r="31" spans="1:7">
      <c r="A31" s="12" t="s">
        <v>5</v>
      </c>
      <c r="B31" s="13" t="s">
        <v>4</v>
      </c>
      <c r="C31" s="20">
        <v>34.5</v>
      </c>
      <c r="D31" s="9">
        <v>34.5</v>
      </c>
      <c r="E31" s="9">
        <v>34.5</v>
      </c>
    </row>
    <row r="32" spans="1:7" ht="21.95" customHeight="1">
      <c r="A32" s="12" t="s">
        <v>38</v>
      </c>
      <c r="B32" s="8" t="s">
        <v>39</v>
      </c>
      <c r="C32" s="20">
        <v>81144</v>
      </c>
      <c r="D32" s="9">
        <v>80262</v>
      </c>
      <c r="E32" s="19">
        <f t="shared" si="0"/>
        <v>80262</v>
      </c>
    </row>
    <row r="33" spans="1:5" ht="21.95" customHeight="1">
      <c r="A33" s="12" t="s">
        <v>50</v>
      </c>
      <c r="B33" s="8" t="s">
        <v>39</v>
      </c>
      <c r="C33" s="20"/>
      <c r="D33" s="9">
        <f>2170.9+11351.9+45</f>
        <v>13567.8</v>
      </c>
      <c r="E33" s="9">
        <f>2170.9+11351.9+45</f>
        <v>13567.8</v>
      </c>
    </row>
    <row r="34" spans="1:5" ht="25.5">
      <c r="A34" s="7" t="s">
        <v>6</v>
      </c>
      <c r="B34" s="8" t="s">
        <v>3</v>
      </c>
      <c r="C34" s="20">
        <f>4917+2773+1317+11239+6468+3108</f>
        <v>29822</v>
      </c>
      <c r="D34" s="9">
        <f>2971+1644+781+8563+4527+2115</f>
        <v>20601</v>
      </c>
      <c r="E34" s="19">
        <f t="shared" si="0"/>
        <v>20601</v>
      </c>
    </row>
    <row r="35" spans="1:5" ht="36.75">
      <c r="A35" s="14" t="s">
        <v>7</v>
      </c>
      <c r="B35" s="8" t="s">
        <v>3</v>
      </c>
      <c r="C35" s="20">
        <f>13222+1019</f>
        <v>14241</v>
      </c>
      <c r="D35" s="9">
        <f>6968+831.7</f>
        <v>7799.7</v>
      </c>
      <c r="E35" s="19">
        <f t="shared" si="0"/>
        <v>7799.7</v>
      </c>
    </row>
    <row r="36" spans="1:5" ht="25.5">
      <c r="A36" s="14" t="s">
        <v>8</v>
      </c>
      <c r="B36" s="8" t="s">
        <v>3</v>
      </c>
      <c r="C36" s="20">
        <f>986+3997</f>
        <v>4983</v>
      </c>
      <c r="D36" s="9">
        <v>1057.9000000000001</v>
      </c>
      <c r="E36" s="19">
        <f t="shared" si="0"/>
        <v>1057.9000000000001</v>
      </c>
    </row>
    <row r="37" spans="1:5" ht="36.75">
      <c r="A37" s="14" t="s">
        <v>9</v>
      </c>
      <c r="B37" s="8" t="s">
        <v>3</v>
      </c>
      <c r="C37" s="20"/>
      <c r="D37" s="9"/>
      <c r="E37" s="19">
        <f t="shared" si="0"/>
        <v>0</v>
      </c>
    </row>
    <row r="38" spans="1:5" ht="51" customHeight="1">
      <c r="A38" s="14" t="s">
        <v>49</v>
      </c>
      <c r="B38" s="8" t="s">
        <v>3</v>
      </c>
      <c r="C38" s="9">
        <f>13477.32-9296.5</f>
        <v>4180.82</v>
      </c>
      <c r="D38" s="9">
        <f>3123+207.6+3947.9+272.2+5.1+5924.78-9296.5</f>
        <v>4184.08</v>
      </c>
      <c r="E38" s="19">
        <f t="shared" si="0"/>
        <v>4184.08</v>
      </c>
    </row>
    <row r="39" spans="1:5" ht="25.5">
      <c r="A39" s="9" t="s">
        <v>52</v>
      </c>
      <c r="B39" s="8" t="s">
        <v>3</v>
      </c>
      <c r="C39" s="9">
        <v>9296.5</v>
      </c>
      <c r="D39" s="9">
        <v>9296.5</v>
      </c>
      <c r="E39" s="9"/>
    </row>
    <row r="40" spans="1:5" ht="25.5">
      <c r="A40" s="9" t="s">
        <v>53</v>
      </c>
      <c r="B40" s="8" t="s">
        <v>3</v>
      </c>
      <c r="C40" s="9"/>
      <c r="D40" s="9"/>
      <c r="E40" s="9"/>
    </row>
    <row r="41" spans="1:5" ht="25.5">
      <c r="A41" s="9" t="s">
        <v>54</v>
      </c>
      <c r="B41" s="8" t="s">
        <v>3</v>
      </c>
      <c r="C41" s="9">
        <v>10296.5</v>
      </c>
      <c r="D41" s="9">
        <v>10296.5</v>
      </c>
      <c r="E41" s="9"/>
    </row>
    <row r="42" spans="1:5" ht="25.5">
      <c r="A42" s="9" t="s">
        <v>55</v>
      </c>
      <c r="B42" s="8" t="s">
        <v>3</v>
      </c>
      <c r="C42" s="9">
        <f>2695.5-550</f>
        <v>2145.5</v>
      </c>
      <c r="D42" s="9">
        <f>2695.5-550</f>
        <v>2145.5</v>
      </c>
      <c r="E42" s="9"/>
    </row>
    <row r="43" spans="1:5" ht="25.5">
      <c r="A43" s="9" t="s">
        <v>56</v>
      </c>
      <c r="B43" s="8" t="s">
        <v>3</v>
      </c>
      <c r="C43" s="9">
        <v>550</v>
      </c>
      <c r="D43" s="9">
        <v>550</v>
      </c>
      <c r="E43" s="9"/>
    </row>
    <row r="48" spans="1:5">
      <c r="A48" s="18" t="s">
        <v>47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honeticPr fontId="0" type="noConversion"/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3" t="s">
        <v>19</v>
      </c>
      <c r="B1" s="23"/>
      <c r="C1" s="23"/>
      <c r="D1" s="23"/>
      <c r="E1" s="23"/>
    </row>
    <row r="2" spans="1:5">
      <c r="A2" s="23" t="s">
        <v>23</v>
      </c>
      <c r="B2" s="23"/>
      <c r="C2" s="23"/>
      <c r="D2" s="23"/>
      <c r="E2" s="23"/>
    </row>
    <row r="3" spans="1:5">
      <c r="A3" s="1"/>
    </row>
    <row r="4" spans="1:5">
      <c r="A4" s="26"/>
      <c r="B4" s="26"/>
      <c r="C4" s="26"/>
      <c r="D4" s="26"/>
      <c r="E4" s="26"/>
    </row>
    <row r="5" spans="1:5" ht="15.75" customHeight="1">
      <c r="A5" s="27" t="s">
        <v>21</v>
      </c>
      <c r="B5" s="27"/>
      <c r="C5" s="27"/>
      <c r="D5" s="27"/>
      <c r="E5" s="27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4" t="s">
        <v>41</v>
      </c>
      <c r="B9" s="25" t="s">
        <v>24</v>
      </c>
      <c r="C9" s="24" t="s">
        <v>20</v>
      </c>
      <c r="D9" s="24"/>
      <c r="E9" s="24"/>
    </row>
    <row r="10" spans="1:5" ht="40.5">
      <c r="A10" s="24"/>
      <c r="B10" s="25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9:A10"/>
    <mergeCell ref="B9:B10"/>
    <mergeCell ref="C9:E9"/>
    <mergeCell ref="A1:E1"/>
    <mergeCell ref="A2:E2"/>
    <mergeCell ref="A4:E4"/>
    <mergeCell ref="A5:E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3" t="s">
        <v>19</v>
      </c>
      <c r="B1" s="23"/>
      <c r="C1" s="23"/>
      <c r="D1" s="23"/>
      <c r="E1" s="23"/>
    </row>
    <row r="2" spans="1:5">
      <c r="A2" s="23" t="s">
        <v>23</v>
      </c>
      <c r="B2" s="23"/>
      <c r="C2" s="23"/>
      <c r="D2" s="23"/>
      <c r="E2" s="23"/>
    </row>
    <row r="3" spans="1:5">
      <c r="A3" s="1"/>
    </row>
    <row r="4" spans="1:5">
      <c r="A4" s="26"/>
      <c r="B4" s="26"/>
      <c r="C4" s="26"/>
      <c r="D4" s="26"/>
      <c r="E4" s="26"/>
    </row>
    <row r="5" spans="1:5" ht="15.75" customHeight="1">
      <c r="A5" s="27" t="s">
        <v>21</v>
      </c>
      <c r="B5" s="27"/>
      <c r="C5" s="27"/>
      <c r="D5" s="27"/>
      <c r="E5" s="27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4" t="s">
        <v>40</v>
      </c>
      <c r="B9" s="25" t="s">
        <v>24</v>
      </c>
      <c r="C9" s="24" t="s">
        <v>20</v>
      </c>
      <c r="D9" s="24"/>
      <c r="E9" s="24"/>
    </row>
    <row r="10" spans="1:5" ht="40.5">
      <c r="A10" s="24"/>
      <c r="B10" s="25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9:A10"/>
    <mergeCell ref="B9:B10"/>
    <mergeCell ref="C9:E9"/>
    <mergeCell ref="A1:E1"/>
    <mergeCell ref="A2:E2"/>
    <mergeCell ref="A4:E4"/>
    <mergeCell ref="A5:E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12"/>
  <sheetViews>
    <sheetView tabSelected="1" workbookViewId="0">
      <selection activeCell="I4" sqref="I4"/>
    </sheetView>
  </sheetViews>
  <sheetFormatPr defaultRowHeight="15"/>
  <cols>
    <col min="2" max="2" width="70.7109375" bestFit="1" customWidth="1"/>
    <col min="4" max="4" width="13.28515625" customWidth="1"/>
    <col min="5" max="5" width="14.140625" customWidth="1"/>
    <col min="6" max="6" width="11.42578125" customWidth="1"/>
  </cols>
  <sheetData>
    <row r="1" spans="2:6" ht="45.75" customHeight="1">
      <c r="B1" s="29" t="s">
        <v>57</v>
      </c>
      <c r="C1" s="29"/>
      <c r="D1" s="29"/>
      <c r="E1" s="29"/>
      <c r="F1" s="29"/>
    </row>
    <row r="2" spans="2:6" ht="20.25">
      <c r="B2" s="24" t="s">
        <v>43</v>
      </c>
      <c r="C2" s="25" t="s">
        <v>24</v>
      </c>
      <c r="D2" s="24" t="s">
        <v>58</v>
      </c>
      <c r="E2" s="24"/>
      <c r="F2" s="24"/>
    </row>
    <row r="3" spans="2:6" ht="40.5">
      <c r="B3" s="24"/>
      <c r="C3" s="25"/>
      <c r="D3" s="5" t="s">
        <v>25</v>
      </c>
      <c r="E3" s="5" t="s">
        <v>26</v>
      </c>
      <c r="F3" s="6" t="s">
        <v>48</v>
      </c>
    </row>
    <row r="4" spans="2:6" ht="25.5">
      <c r="B4" s="9" t="s">
        <v>53</v>
      </c>
      <c r="C4" s="8" t="s">
        <v>3</v>
      </c>
      <c r="D4" s="9">
        <f>D5+D6+D7</f>
        <v>12992</v>
      </c>
      <c r="E4" s="9">
        <f>E5+E6+E7+0.1</f>
        <v>3948</v>
      </c>
      <c r="F4" s="9">
        <f>F5+F6+F7</f>
        <v>3947.9</v>
      </c>
    </row>
    <row r="5" spans="2:6" ht="25.5">
      <c r="B5" s="9" t="s">
        <v>54</v>
      </c>
      <c r="C5" s="8" t="s">
        <v>3</v>
      </c>
      <c r="D5" s="9">
        <v>10296.5</v>
      </c>
      <c r="E5" s="9">
        <f>3947.9-E6-E7</f>
        <v>3227.7000000000003</v>
      </c>
      <c r="F5" s="9">
        <f>3947.9-F6-F7</f>
        <v>3228</v>
      </c>
    </row>
    <row r="6" spans="2:6" ht="25.5">
      <c r="B6" s="9" t="s">
        <v>55</v>
      </c>
      <c r="C6" s="8" t="s">
        <v>3</v>
      </c>
      <c r="D6" s="9">
        <f>2695.5-550</f>
        <v>2145.5</v>
      </c>
      <c r="E6" s="9">
        <v>527.6</v>
      </c>
      <c r="F6" s="9">
        <v>527.4</v>
      </c>
    </row>
    <row r="7" spans="2:6" ht="25.5">
      <c r="B7" s="9" t="s">
        <v>56</v>
      </c>
      <c r="C7" s="8" t="s">
        <v>3</v>
      </c>
      <c r="D7" s="9">
        <v>550</v>
      </c>
      <c r="E7" s="9">
        <v>192.6</v>
      </c>
      <c r="F7" s="9">
        <v>192.5</v>
      </c>
    </row>
    <row r="8" spans="2:6" ht="20.25">
      <c r="B8" s="2"/>
      <c r="C8" s="3"/>
      <c r="D8" s="2"/>
      <c r="E8" s="2"/>
      <c r="F8" s="2"/>
    </row>
    <row r="9" spans="2:6" ht="20.25">
      <c r="B9" s="2"/>
      <c r="C9" s="3"/>
      <c r="D9" s="2"/>
      <c r="E9" s="2"/>
      <c r="F9" s="2"/>
    </row>
    <row r="10" spans="2:6" ht="20.25">
      <c r="B10" s="2"/>
      <c r="C10" s="3"/>
      <c r="D10" s="2"/>
      <c r="E10" s="2"/>
      <c r="F10" s="2"/>
    </row>
    <row r="11" spans="2:6" ht="20.25">
      <c r="B11" s="2"/>
      <c r="C11" s="3"/>
      <c r="D11" s="2"/>
      <c r="E11" s="2"/>
      <c r="F11" s="2"/>
    </row>
    <row r="12" spans="2:6" ht="20.25">
      <c r="B12" s="18" t="s">
        <v>47</v>
      </c>
      <c r="C12" s="3"/>
      <c r="D12" s="2"/>
      <c r="E12" s="2"/>
      <c r="F12" s="2"/>
    </row>
  </sheetData>
  <mergeCells count="4">
    <mergeCell ref="B1:F1"/>
    <mergeCell ref="B2:B3"/>
    <mergeCell ref="C2:C3"/>
    <mergeCell ref="D2:F2"/>
  </mergeCells>
  <phoneticPr fontId="0" type="noConversion"/>
  <pageMargins left="0.7" right="0.7" top="0.75" bottom="0.75" header="0.3" footer="0.3"/>
  <pageSetup paperSize="9" scale="6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дошкольное</vt:lpstr>
      <vt:lpstr>среднее</vt:lpstr>
      <vt:lpstr>дополнительное образование</vt:lpstr>
      <vt:lpstr>среднее апрель</vt:lpstr>
      <vt:lpstr>ТиПО</vt:lpstr>
      <vt:lpstr>вузы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2020-06-01T11:25:00Z</dcterms:modified>
</cp:coreProperties>
</file>