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defaultThemeVersion="124226"/>
  <xr:revisionPtr revIDLastSave="0" documentId="13_ncr:1_{1FF7920E-296E-479F-9159-913B9F94766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01.01.21." sheetId="4" r:id="rId1"/>
    <sheet name="01.01.21 разница" sheetId="6" r:id="rId2"/>
  </sheets>
  <calcPr calcId="191029"/>
</workbook>
</file>

<file path=xl/calcChain.xml><?xml version="1.0" encoding="utf-8"?>
<calcChain xmlns="http://schemas.openxmlformats.org/spreadsheetml/2006/main">
  <c r="T47" i="6" l="1"/>
  <c r="U47" i="6"/>
  <c r="C58" i="6"/>
  <c r="K46" i="6"/>
  <c r="K45" i="6"/>
  <c r="K44" i="6"/>
  <c r="M44" i="6" s="1"/>
  <c r="Q44" i="6" s="1"/>
  <c r="K43" i="6"/>
  <c r="K42" i="6"/>
  <c r="M42" i="6" s="1"/>
  <c r="Q42" i="6" s="1"/>
  <c r="K41" i="6"/>
  <c r="K40" i="6"/>
  <c r="M40" i="6" s="1"/>
  <c r="Q40" i="6" s="1"/>
  <c r="K39" i="6"/>
  <c r="K38" i="6"/>
  <c r="K37" i="6"/>
  <c r="K36" i="6"/>
  <c r="K35" i="6"/>
  <c r="K34" i="6"/>
  <c r="K33" i="6"/>
  <c r="K32" i="6"/>
  <c r="K31" i="6"/>
  <c r="M31" i="6" s="1"/>
  <c r="Q31" i="6" s="1"/>
  <c r="K30" i="6"/>
  <c r="K29" i="6"/>
  <c r="M29" i="6" s="1"/>
  <c r="Q29" i="6" s="1"/>
  <c r="K28" i="6"/>
  <c r="K27" i="6"/>
  <c r="M27" i="6" s="1"/>
  <c r="Q27" i="6" s="1"/>
  <c r="K26" i="6"/>
  <c r="M25" i="6"/>
  <c r="Q25" i="6" s="1"/>
  <c r="K25" i="6"/>
  <c r="K24" i="6"/>
  <c r="K23" i="6"/>
  <c r="M23" i="6" s="1"/>
  <c r="Q23" i="6" s="1"/>
  <c r="K22" i="6"/>
  <c r="K21" i="6"/>
  <c r="M21" i="6" s="1"/>
  <c r="Q21" i="6" s="1"/>
  <c r="K20" i="6"/>
  <c r="K19" i="6"/>
  <c r="M19" i="6" s="1"/>
  <c r="Q19" i="6" s="1"/>
  <c r="K18" i="6"/>
  <c r="K17" i="6"/>
  <c r="K16" i="6"/>
  <c r="K47" i="6" s="1"/>
  <c r="U60" i="4"/>
  <c r="K60" i="4"/>
  <c r="S60" i="4" l="1"/>
  <c r="V60" i="4" s="1"/>
  <c r="W60" i="4"/>
  <c r="M17" i="6"/>
  <c r="Q17" i="6" s="1"/>
  <c r="S16" i="6"/>
  <c r="S18" i="6"/>
  <c r="V18" i="6" s="1"/>
  <c r="S20" i="6"/>
  <c r="V20" i="6" s="1"/>
  <c r="S22" i="6"/>
  <c r="V22" i="6" s="1"/>
  <c r="S24" i="6"/>
  <c r="V24" i="6" s="1"/>
  <c r="S26" i="6"/>
  <c r="V26" i="6" s="1"/>
  <c r="S28" i="6"/>
  <c r="V28" i="6" s="1"/>
  <c r="S30" i="6"/>
  <c r="V30" i="6" s="1"/>
  <c r="S39" i="6"/>
  <c r="V39" i="6" s="1"/>
  <c r="S41" i="6"/>
  <c r="V41" i="6" s="1"/>
  <c r="S43" i="6"/>
  <c r="V43" i="6" s="1"/>
  <c r="M16" i="6"/>
  <c r="S17" i="6"/>
  <c r="V17" i="6" s="1"/>
  <c r="M18" i="6"/>
  <c r="Q18" i="6" s="1"/>
  <c r="S19" i="6"/>
  <c r="V19" i="6" s="1"/>
  <c r="M20" i="6"/>
  <c r="Q20" i="6" s="1"/>
  <c r="S21" i="6"/>
  <c r="V21" i="6" s="1"/>
  <c r="M22" i="6"/>
  <c r="Q22" i="6" s="1"/>
  <c r="S23" i="6"/>
  <c r="V23" i="6" s="1"/>
  <c r="M24" i="6"/>
  <c r="Q24" i="6" s="1"/>
  <c r="S25" i="6"/>
  <c r="V25" i="6" s="1"/>
  <c r="M26" i="6"/>
  <c r="Q26" i="6" s="1"/>
  <c r="S27" i="6"/>
  <c r="V27" i="6" s="1"/>
  <c r="M28" i="6"/>
  <c r="Q28" i="6" s="1"/>
  <c r="S29" i="6"/>
  <c r="V29" i="6" s="1"/>
  <c r="M30" i="6"/>
  <c r="Q30" i="6" s="1"/>
  <c r="M39" i="6"/>
  <c r="Q39" i="6" s="1"/>
  <c r="S40" i="6"/>
  <c r="V40" i="6" s="1"/>
  <c r="M41" i="6"/>
  <c r="Q41" i="6" s="1"/>
  <c r="S42" i="6"/>
  <c r="V42" i="6" s="1"/>
  <c r="M43" i="6"/>
  <c r="Q43" i="6" s="1"/>
  <c r="S44" i="6"/>
  <c r="V44" i="6" s="1"/>
  <c r="W18" i="6"/>
  <c r="W19" i="6"/>
  <c r="W23" i="6"/>
  <c r="W24" i="6"/>
  <c r="W25" i="6"/>
  <c r="W26" i="6"/>
  <c r="W27" i="6"/>
  <c r="W28" i="6"/>
  <c r="W29" i="6"/>
  <c r="S38" i="6"/>
  <c r="V38" i="6" s="1"/>
  <c r="W39" i="6"/>
  <c r="O31" i="6"/>
  <c r="S31" i="6"/>
  <c r="V31" i="6" s="1"/>
  <c r="M32" i="6"/>
  <c r="Q32" i="6" s="1"/>
  <c r="S32" i="6"/>
  <c r="V32" i="6" s="1"/>
  <c r="M33" i="6"/>
  <c r="Q33" i="6" s="1"/>
  <c r="S33" i="6"/>
  <c r="V33" i="6" s="1"/>
  <c r="M34" i="6"/>
  <c r="Q34" i="6" s="1"/>
  <c r="S34" i="6"/>
  <c r="V34" i="6" s="1"/>
  <c r="M35" i="6"/>
  <c r="Q35" i="6" s="1"/>
  <c r="S35" i="6"/>
  <c r="V35" i="6" s="1"/>
  <c r="M36" i="6"/>
  <c r="Q36" i="6" s="1"/>
  <c r="S36" i="6"/>
  <c r="V36" i="6" s="1"/>
  <c r="M37" i="6"/>
  <c r="Q37" i="6" s="1"/>
  <c r="S37" i="6"/>
  <c r="V37" i="6" s="1"/>
  <c r="M38" i="6"/>
  <c r="Q38" i="6" s="1"/>
  <c r="M45" i="6"/>
  <c r="Q45" i="6" s="1"/>
  <c r="S45" i="6"/>
  <c r="V45" i="6" s="1"/>
  <c r="M46" i="6"/>
  <c r="Q46" i="6" s="1"/>
  <c r="S46" i="6"/>
  <c r="V46" i="6" s="1"/>
  <c r="O87" i="4"/>
  <c r="N87" i="4"/>
  <c r="M47" i="6" l="1"/>
  <c r="W43" i="6"/>
  <c r="Y43" i="6" s="1"/>
  <c r="W30" i="6"/>
  <c r="Y30" i="6" s="1"/>
  <c r="W22" i="6"/>
  <c r="W41" i="6"/>
  <c r="W20" i="6"/>
  <c r="Y20" i="6" s="1"/>
  <c r="Q16" i="6"/>
  <c r="V16" i="6"/>
  <c r="V47" i="6" s="1"/>
  <c r="S47" i="6"/>
  <c r="W46" i="6"/>
  <c r="X46" i="6" s="1"/>
  <c r="W44" i="6"/>
  <c r="X44" i="6" s="1"/>
  <c r="W42" i="6"/>
  <c r="W40" i="6"/>
  <c r="W21" i="6"/>
  <c r="X21" i="6" s="1"/>
  <c r="W17" i="6"/>
  <c r="X17" i="6" s="1"/>
  <c r="W45" i="6"/>
  <c r="X42" i="6"/>
  <c r="Y42" i="6"/>
  <c r="X40" i="6"/>
  <c r="Y40" i="6"/>
  <c r="O38" i="6"/>
  <c r="W38" i="6" s="1"/>
  <c r="X29" i="6"/>
  <c r="Y29" i="6"/>
  <c r="X27" i="6"/>
  <c r="Y27" i="6"/>
  <c r="X25" i="6"/>
  <c r="Y25" i="6"/>
  <c r="X23" i="6"/>
  <c r="Y23" i="6"/>
  <c r="W36" i="6"/>
  <c r="W32" i="6"/>
  <c r="X19" i="6"/>
  <c r="Y19" i="6"/>
  <c r="W35" i="6"/>
  <c r="X18" i="6"/>
  <c r="Y18" i="6"/>
  <c r="Y46" i="6"/>
  <c r="X43" i="6"/>
  <c r="X41" i="6"/>
  <c r="Y41" i="6"/>
  <c r="X39" i="6"/>
  <c r="Y39" i="6"/>
  <c r="X28" i="6"/>
  <c r="Y28" i="6"/>
  <c r="X26" i="6"/>
  <c r="Y26" i="6"/>
  <c r="X24" i="6"/>
  <c r="Y24" i="6"/>
  <c r="X22" i="6"/>
  <c r="Y22" i="6"/>
  <c r="X20" i="6"/>
  <c r="W34" i="6"/>
  <c r="W31" i="6"/>
  <c r="W37" i="6"/>
  <c r="W33" i="6"/>
  <c r="K23" i="4"/>
  <c r="M23" i="4" s="1"/>
  <c r="K37" i="4"/>
  <c r="S37" i="4" s="1"/>
  <c r="K27" i="4"/>
  <c r="S27" i="4"/>
  <c r="V27" i="4" s="1"/>
  <c r="M27" i="4"/>
  <c r="W16" i="6" l="1"/>
  <c r="Q47" i="6"/>
  <c r="Y44" i="6"/>
  <c r="X30" i="6"/>
  <c r="Y21" i="6"/>
  <c r="O47" i="6"/>
  <c r="Q27" i="4"/>
  <c r="W27" i="4" s="1"/>
  <c r="M37" i="4"/>
  <c r="Q37" i="4" s="1"/>
  <c r="V37" i="4"/>
  <c r="S23" i="4"/>
  <c r="V23" i="4" s="1"/>
  <c r="Y17" i="6"/>
  <c r="X38" i="6"/>
  <c r="Y38" i="6"/>
  <c r="Y33" i="6"/>
  <c r="X33" i="6"/>
  <c r="Y34" i="6"/>
  <c r="X34" i="6"/>
  <c r="Y36" i="6"/>
  <c r="X36" i="6"/>
  <c r="Y37" i="6"/>
  <c r="X37" i="6"/>
  <c r="Y31" i="6"/>
  <c r="X31" i="6"/>
  <c r="Y35" i="6"/>
  <c r="X35" i="6"/>
  <c r="Y32" i="6"/>
  <c r="X32" i="6"/>
  <c r="X45" i="6"/>
  <c r="Y45" i="6"/>
  <c r="Q23" i="4"/>
  <c r="W23" i="4" s="1"/>
  <c r="W47" i="6" l="1"/>
  <c r="Y16" i="6"/>
  <c r="Y47" i="6" s="1"/>
  <c r="X16" i="6"/>
  <c r="X47" i="6" s="1"/>
  <c r="O37" i="4"/>
  <c r="X23" i="4"/>
  <c r="Y23" i="4"/>
  <c r="W37" i="4" l="1"/>
  <c r="K35" i="4"/>
  <c r="S35" i="4" s="1"/>
  <c r="M35" i="4" l="1"/>
  <c r="Q35" i="4" s="1"/>
  <c r="V35" i="4"/>
  <c r="K67" i="4"/>
  <c r="U68" i="4"/>
  <c r="K42" i="4" l="1"/>
  <c r="Q87" i="4"/>
  <c r="M87" i="4"/>
  <c r="M42" i="4" l="1"/>
  <c r="Q42" i="4" s="1"/>
  <c r="S42" i="4"/>
  <c r="V42" i="4" s="1"/>
  <c r="W42" i="4"/>
  <c r="C99" i="4"/>
  <c r="U53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22" i="4"/>
  <c r="M22" i="4" s="1"/>
  <c r="K24" i="4"/>
  <c r="K25" i="4"/>
  <c r="M25" i="4" s="1"/>
  <c r="K26" i="4"/>
  <c r="K28" i="4"/>
  <c r="K29" i="4"/>
  <c r="K30" i="4"/>
  <c r="M30" i="4" s="1"/>
  <c r="K31" i="4"/>
  <c r="M31" i="4" s="1"/>
  <c r="K32" i="4"/>
  <c r="M32" i="4" s="1"/>
  <c r="K33" i="4"/>
  <c r="M33" i="4" s="1"/>
  <c r="K34" i="4"/>
  <c r="K36" i="4"/>
  <c r="K38" i="4"/>
  <c r="K39" i="4"/>
  <c r="K40" i="4"/>
  <c r="K41" i="4"/>
  <c r="K43" i="4"/>
  <c r="K44" i="4"/>
  <c r="K45" i="4"/>
  <c r="M45" i="4" s="1"/>
  <c r="K46" i="4"/>
  <c r="K47" i="4"/>
  <c r="M47" i="4" s="1"/>
  <c r="K48" i="4"/>
  <c r="K49" i="4"/>
  <c r="M49" i="4" s="1"/>
  <c r="K50" i="4"/>
  <c r="K51" i="4"/>
  <c r="K52" i="4"/>
  <c r="S52" i="4" s="1"/>
  <c r="K53" i="4"/>
  <c r="K54" i="4"/>
  <c r="S54" i="4" s="1"/>
  <c r="K55" i="4"/>
  <c r="K56" i="4"/>
  <c r="K57" i="4"/>
  <c r="K58" i="4"/>
  <c r="S58" i="4" s="1"/>
  <c r="K59" i="4"/>
  <c r="K61" i="4"/>
  <c r="K62" i="4"/>
  <c r="S62" i="4" s="1"/>
  <c r="K63" i="4"/>
  <c r="M63" i="4" s="1"/>
  <c r="Q63" i="4" s="1"/>
  <c r="K64" i="4"/>
  <c r="K21" i="4"/>
  <c r="M21" i="4" s="1"/>
  <c r="K17" i="4"/>
  <c r="S17" i="4" s="1"/>
  <c r="K18" i="4"/>
  <c r="K16" i="4"/>
  <c r="Y42" i="4" l="1"/>
  <c r="X42" i="4"/>
  <c r="S61" i="4"/>
  <c r="S64" i="4"/>
  <c r="V64" i="4" s="1"/>
  <c r="M64" i="4"/>
  <c r="Q64" i="4" s="1"/>
  <c r="S50" i="4"/>
  <c r="M50" i="4"/>
  <c r="S48" i="4"/>
  <c r="V48" i="4" s="1"/>
  <c r="M48" i="4"/>
  <c r="S46" i="4"/>
  <c r="M46" i="4"/>
  <c r="S40" i="4"/>
  <c r="M40" i="4"/>
  <c r="Q40" i="4" s="1"/>
  <c r="S38" i="4"/>
  <c r="M38" i="4"/>
  <c r="S34" i="4"/>
  <c r="M34" i="4"/>
  <c r="Q34" i="4" s="1"/>
  <c r="M43" i="4"/>
  <c r="M41" i="4"/>
  <c r="M39" i="4"/>
  <c r="Q39" i="4" s="1"/>
  <c r="W39" i="4" s="1"/>
  <c r="M26" i="4"/>
  <c r="Q26" i="4" s="1"/>
  <c r="S26" i="4"/>
  <c r="K87" i="4"/>
  <c r="S36" i="4"/>
  <c r="V36" i="4" s="1"/>
  <c r="M36" i="4"/>
  <c r="Q36" i="4" s="1"/>
  <c r="S16" i="4"/>
  <c r="M16" i="4"/>
  <c r="M19" i="4" s="1"/>
  <c r="K19" i="4"/>
  <c r="S44" i="4"/>
  <c r="V44" i="4" s="1"/>
  <c r="M44" i="4"/>
  <c r="M24" i="4"/>
  <c r="S24" i="4"/>
  <c r="S56" i="4"/>
  <c r="K65" i="4"/>
  <c r="Y27" i="4"/>
  <c r="X27" i="4"/>
  <c r="Q21" i="4"/>
  <c r="Q25" i="4"/>
  <c r="Q22" i="4"/>
  <c r="Q30" i="4"/>
  <c r="Q49" i="4"/>
  <c r="Q47" i="4"/>
  <c r="Q45" i="4"/>
  <c r="Q43" i="4"/>
  <c r="Q41" i="4"/>
  <c r="W41" i="4" s="1"/>
  <c r="W35" i="4"/>
  <c r="Q33" i="4"/>
  <c r="Q31" i="4"/>
  <c r="S18" i="4"/>
  <c r="W18" i="4" s="1"/>
  <c r="S21" i="4"/>
  <c r="V21" i="4" s="1"/>
  <c r="S63" i="4"/>
  <c r="W63" i="4" s="1"/>
  <c r="S59" i="4"/>
  <c r="S57" i="4"/>
  <c r="S55" i="4"/>
  <c r="S53" i="4"/>
  <c r="W53" i="4" s="1"/>
  <c r="S51" i="4"/>
  <c r="S49" i="4"/>
  <c r="V49" i="4" s="1"/>
  <c r="S47" i="4"/>
  <c r="S45" i="4"/>
  <c r="V45" i="4" s="1"/>
  <c r="S43" i="4"/>
  <c r="S41" i="4"/>
  <c r="V41" i="4" s="1"/>
  <c r="S39" i="4"/>
  <c r="S33" i="4"/>
  <c r="V33" i="4" s="1"/>
  <c r="S31" i="4"/>
  <c r="V31" i="4" s="1"/>
  <c r="S30" i="4"/>
  <c r="V30" i="4" s="1"/>
  <c r="S28" i="4"/>
  <c r="W28" i="4" s="1"/>
  <c r="S25" i="4"/>
  <c r="V25" i="4" s="1"/>
  <c r="S22" i="4"/>
  <c r="S67" i="4"/>
  <c r="S85" i="4"/>
  <c r="S83" i="4"/>
  <c r="S82" i="4"/>
  <c r="S80" i="4"/>
  <c r="S78" i="4"/>
  <c r="S76" i="4"/>
  <c r="S74" i="4"/>
  <c r="W74" i="4" s="1"/>
  <c r="S72" i="4"/>
  <c r="W72" i="4" s="1"/>
  <c r="S70" i="4"/>
  <c r="W70" i="4" s="1"/>
  <c r="S68" i="4"/>
  <c r="V68" i="4" s="1"/>
  <c r="V16" i="4"/>
  <c r="V17" i="4"/>
  <c r="V52" i="4"/>
  <c r="V50" i="4"/>
  <c r="V46" i="4"/>
  <c r="V40" i="4"/>
  <c r="V38" i="4"/>
  <c r="V34" i="4"/>
  <c r="V74" i="4"/>
  <c r="V70" i="4"/>
  <c r="W17" i="4"/>
  <c r="W52" i="4"/>
  <c r="Q16" i="4"/>
  <c r="Q19" i="4" s="1"/>
  <c r="Q24" i="4"/>
  <c r="Q50" i="4"/>
  <c r="Q48" i="4"/>
  <c r="Q46" i="4"/>
  <c r="Q44" i="4"/>
  <c r="Q38" i="4"/>
  <c r="W38" i="4" s="1"/>
  <c r="Q32" i="4"/>
  <c r="S32" i="4"/>
  <c r="V32" i="4" s="1"/>
  <c r="S29" i="4"/>
  <c r="V29" i="4" s="1"/>
  <c r="V26" i="4"/>
  <c r="V24" i="4"/>
  <c r="S86" i="4"/>
  <c r="W86" i="4" s="1"/>
  <c r="S84" i="4"/>
  <c r="U84" i="4" s="1"/>
  <c r="S81" i="4"/>
  <c r="S79" i="4"/>
  <c r="S77" i="4"/>
  <c r="S75" i="4"/>
  <c r="S73" i="4"/>
  <c r="W73" i="4" s="1"/>
  <c r="S71" i="4"/>
  <c r="W71" i="4" s="1"/>
  <c r="S69" i="4"/>
  <c r="V18" i="4"/>
  <c r="V47" i="4"/>
  <c r="V43" i="4"/>
  <c r="V39" i="4"/>
  <c r="V28" i="4"/>
  <c r="V22" i="4"/>
  <c r="U54" i="4"/>
  <c r="W54" i="4" s="1"/>
  <c r="U55" i="4"/>
  <c r="V55" i="4" s="1"/>
  <c r="U56" i="4"/>
  <c r="V56" i="4" s="1"/>
  <c r="U57" i="4"/>
  <c r="U58" i="4"/>
  <c r="W58" i="4" s="1"/>
  <c r="U59" i="4"/>
  <c r="U61" i="4"/>
  <c r="V61" i="4" s="1"/>
  <c r="U62" i="4"/>
  <c r="W62" i="4" s="1"/>
  <c r="U69" i="4"/>
  <c r="U75" i="4"/>
  <c r="U76" i="4"/>
  <c r="V76" i="4" s="1"/>
  <c r="U77" i="4"/>
  <c r="U78" i="4"/>
  <c r="V78" i="4" s="1"/>
  <c r="U79" i="4"/>
  <c r="U80" i="4"/>
  <c r="V80" i="4" s="1"/>
  <c r="U81" i="4"/>
  <c r="U82" i="4"/>
  <c r="U67" i="4"/>
  <c r="T87" i="4"/>
  <c r="T65" i="4"/>
  <c r="W64" i="4" l="1"/>
  <c r="W43" i="4"/>
  <c r="W61" i="4"/>
  <c r="U65" i="4"/>
  <c r="V82" i="4"/>
  <c r="V69" i="4"/>
  <c r="V63" i="4"/>
  <c r="M65" i="4"/>
  <c r="M88" i="4" s="1"/>
  <c r="W84" i="4"/>
  <c r="X84" i="4" s="1"/>
  <c r="W40" i="4"/>
  <c r="V59" i="4"/>
  <c r="V71" i="4"/>
  <c r="V19" i="4"/>
  <c r="O44" i="4"/>
  <c r="K88" i="4"/>
  <c r="V51" i="4"/>
  <c r="W51" i="4"/>
  <c r="Q65" i="4"/>
  <c r="W68" i="4"/>
  <c r="Y68" i="4" s="1"/>
  <c r="W67" i="4"/>
  <c r="W57" i="4"/>
  <c r="Y57" i="4" s="1"/>
  <c r="Y61" i="4"/>
  <c r="W24" i="4"/>
  <c r="W25" i="4"/>
  <c r="V79" i="4"/>
  <c r="V75" i="4"/>
  <c r="V86" i="4"/>
  <c r="X86" i="4" s="1"/>
  <c r="V53" i="4"/>
  <c r="W77" i="4"/>
  <c r="W81" i="4"/>
  <c r="W69" i="4"/>
  <c r="Y69" i="4" s="1"/>
  <c r="W76" i="4"/>
  <c r="W80" i="4"/>
  <c r="V67" i="4"/>
  <c r="V81" i="4"/>
  <c r="X81" i="4" s="1"/>
  <c r="V77" i="4"/>
  <c r="X77" i="4" s="1"/>
  <c r="V57" i="4"/>
  <c r="V73" i="4"/>
  <c r="X73" i="4" s="1"/>
  <c r="W75" i="4"/>
  <c r="Y75" i="4" s="1"/>
  <c r="W79" i="4"/>
  <c r="V72" i="4"/>
  <c r="X72" i="4" s="1"/>
  <c r="W78" i="4"/>
  <c r="W82" i="4"/>
  <c r="Y82" i="4" s="1"/>
  <c r="W55" i="4"/>
  <c r="X55" i="4" s="1"/>
  <c r="W59" i="4"/>
  <c r="X59" i="4" s="1"/>
  <c r="Y62" i="4"/>
  <c r="Y58" i="4"/>
  <c r="Y54" i="4"/>
  <c r="Y73" i="4"/>
  <c r="Y77" i="4"/>
  <c r="Y81" i="4"/>
  <c r="X68" i="4"/>
  <c r="Y72" i="4"/>
  <c r="Y76" i="4"/>
  <c r="X76" i="4"/>
  <c r="Y80" i="4"/>
  <c r="X80" i="4"/>
  <c r="Y67" i="4"/>
  <c r="X67" i="4"/>
  <c r="Y53" i="4"/>
  <c r="X53" i="4"/>
  <c r="X61" i="4"/>
  <c r="Y71" i="4"/>
  <c r="X71" i="4"/>
  <c r="Y79" i="4"/>
  <c r="X79" i="4"/>
  <c r="Y86" i="4"/>
  <c r="Y70" i="4"/>
  <c r="X70" i="4"/>
  <c r="Y74" i="4"/>
  <c r="X74" i="4"/>
  <c r="Y78" i="4"/>
  <c r="X78" i="4"/>
  <c r="Y28" i="4"/>
  <c r="X28" i="4"/>
  <c r="Y51" i="4"/>
  <c r="Y55" i="4"/>
  <c r="Y63" i="4"/>
  <c r="X63" i="4"/>
  <c r="Y18" i="4"/>
  <c r="X18" i="4"/>
  <c r="W29" i="4"/>
  <c r="W32" i="4"/>
  <c r="W36" i="4"/>
  <c r="W48" i="4"/>
  <c r="Y52" i="4"/>
  <c r="X52" i="4"/>
  <c r="W56" i="4"/>
  <c r="Y64" i="4"/>
  <c r="X64" i="4"/>
  <c r="W16" i="4"/>
  <c r="W19" i="4" s="1"/>
  <c r="V54" i="4"/>
  <c r="X54" i="4" s="1"/>
  <c r="V58" i="4"/>
  <c r="X58" i="4" s="1"/>
  <c r="V62" i="4"/>
  <c r="X62" i="4" s="1"/>
  <c r="W30" i="4"/>
  <c r="W33" i="4"/>
  <c r="W45" i="4"/>
  <c r="W49" i="4"/>
  <c r="W21" i="4"/>
  <c r="W26" i="4"/>
  <c r="W34" i="4"/>
  <c r="W46" i="4"/>
  <c r="W50" i="4"/>
  <c r="Y17" i="4"/>
  <c r="X17" i="4"/>
  <c r="W22" i="4"/>
  <c r="W31" i="4"/>
  <c r="W47" i="4"/>
  <c r="T88" i="4"/>
  <c r="X69" i="4" l="1"/>
  <c r="X75" i="4"/>
  <c r="W44" i="4"/>
  <c r="O65" i="4"/>
  <c r="O88" i="4" s="1"/>
  <c r="X82" i="4"/>
  <c r="X57" i="4"/>
  <c r="X51" i="4"/>
  <c r="Y59" i="4"/>
  <c r="Y22" i="4"/>
  <c r="X22" i="4"/>
  <c r="Y46" i="4"/>
  <c r="X46" i="4"/>
  <c r="Y38" i="4"/>
  <c r="X38" i="4"/>
  <c r="Y49" i="4"/>
  <c r="X49" i="4"/>
  <c r="Y41" i="4"/>
  <c r="X41" i="4"/>
  <c r="Y33" i="4"/>
  <c r="X33" i="4"/>
  <c r="Y25" i="4"/>
  <c r="X25" i="4"/>
  <c r="Y16" i="4"/>
  <c r="X16" i="4"/>
  <c r="Y56" i="4"/>
  <c r="X56" i="4"/>
  <c r="Y44" i="4"/>
  <c r="X44" i="4"/>
  <c r="Y36" i="4"/>
  <c r="X36" i="4"/>
  <c r="Y29" i="4"/>
  <c r="X29" i="4"/>
  <c r="V65" i="4"/>
  <c r="Y43" i="4"/>
  <c r="X43" i="4"/>
  <c r="Y35" i="4"/>
  <c r="X35" i="4"/>
  <c r="Y47" i="4"/>
  <c r="X47" i="4"/>
  <c r="Y39" i="4"/>
  <c r="X39" i="4"/>
  <c r="Y31" i="4"/>
  <c r="X31" i="4"/>
  <c r="Y50" i="4"/>
  <c r="X50" i="4"/>
  <c r="Y34" i="4"/>
  <c r="X34" i="4"/>
  <c r="Y26" i="4"/>
  <c r="X26" i="4"/>
  <c r="Y21" i="4"/>
  <c r="X21" i="4"/>
  <c r="W65" i="4"/>
  <c r="W66" i="4" s="1"/>
  <c r="X66" i="4" s="1"/>
  <c r="Y45" i="4"/>
  <c r="X45" i="4"/>
  <c r="Y37" i="4"/>
  <c r="X37" i="4"/>
  <c r="Y30" i="4"/>
  <c r="X30" i="4"/>
  <c r="Y60" i="4"/>
  <c r="X60" i="4"/>
  <c r="Y48" i="4"/>
  <c r="X48" i="4"/>
  <c r="Y40" i="4"/>
  <c r="X40" i="4"/>
  <c r="Y32" i="4"/>
  <c r="X32" i="4"/>
  <c r="Y24" i="4"/>
  <c r="X24" i="4"/>
  <c r="U85" i="4"/>
  <c r="U83" i="4"/>
  <c r="H87" i="4"/>
  <c r="H65" i="4"/>
  <c r="H19" i="4"/>
  <c r="V85" i="4" l="1"/>
  <c r="W85" i="4"/>
  <c r="V83" i="4"/>
  <c r="W83" i="4"/>
  <c r="U87" i="4"/>
  <c r="U88" i="4" s="1"/>
  <c r="S87" i="4"/>
  <c r="S19" i="4"/>
  <c r="S65" i="4"/>
  <c r="Q88" i="4"/>
  <c r="H88" i="4"/>
  <c r="Y84" i="4" l="1"/>
  <c r="Y83" i="4"/>
  <c r="X83" i="4"/>
  <c r="X87" i="4" s="1"/>
  <c r="W87" i="4"/>
  <c r="W88" i="4" s="1"/>
  <c r="Y85" i="4"/>
  <c r="X85" i="4"/>
  <c r="V87" i="4"/>
  <c r="V88" i="4" s="1"/>
  <c r="X19" i="4"/>
  <c r="Y19" i="4"/>
  <c r="S88" i="4"/>
  <c r="X65" i="4"/>
  <c r="Y65" i="4"/>
  <c r="Y87" i="4"/>
  <c r="X88" i="4" l="1"/>
  <c r="Y88" i="4"/>
</calcChain>
</file>

<file path=xl/sharedStrings.xml><?xml version="1.0" encoding="utf-8"?>
<sst xmlns="http://schemas.openxmlformats.org/spreadsheetml/2006/main" count="466" uniqueCount="148">
  <si>
    <t>Утверждаю:</t>
  </si>
  <si>
    <t xml:space="preserve">     (подпись) </t>
  </si>
  <si>
    <t>(сумма  заработной платы прописью)</t>
  </si>
  <si>
    <t>ШТАТНОЕ РАСПИСАНИЕ</t>
  </si>
  <si>
    <t xml:space="preserve"> ГККП Ясли-сад № 28 г.ПАВЛОДАРА</t>
  </si>
  <si>
    <t>Блок</t>
  </si>
  <si>
    <t>Звено</t>
  </si>
  <si>
    <t>Ступень</t>
  </si>
  <si>
    <t>Кол-во штатных ед.</t>
  </si>
  <si>
    <t>БДО (17697,00 тенге)</t>
  </si>
  <si>
    <t>За особые условия труда 10%</t>
  </si>
  <si>
    <t>Годовой ФЗП                 (в тенге)</t>
  </si>
  <si>
    <t>%</t>
  </si>
  <si>
    <t>АДМИНИСТРАТИВНО - УПРАВЛЕНЧЕСКИЙ ПЕРСОНАЛ</t>
  </si>
  <si>
    <t>Заведующая</t>
  </si>
  <si>
    <t>А</t>
  </si>
  <si>
    <t>А1</t>
  </si>
  <si>
    <t>Зам. зав. по хозяйственной работе</t>
  </si>
  <si>
    <t>А2</t>
  </si>
  <si>
    <t>3-1.</t>
  </si>
  <si>
    <t>Бухгалтер</t>
  </si>
  <si>
    <t>С</t>
  </si>
  <si>
    <t>С2</t>
  </si>
  <si>
    <t>ИТОГО ПО АУП</t>
  </si>
  <si>
    <t>ОСНОВНОЙ ПЕРСОНАЛ</t>
  </si>
  <si>
    <t>В</t>
  </si>
  <si>
    <t>В2</t>
  </si>
  <si>
    <t>Преподаватель ИЗО</t>
  </si>
  <si>
    <t>В3</t>
  </si>
  <si>
    <t>Педагог- психолог</t>
  </si>
  <si>
    <t>Логопед</t>
  </si>
  <si>
    <t>Методист</t>
  </si>
  <si>
    <t>Медицинская сестра</t>
  </si>
  <si>
    <t>В4</t>
  </si>
  <si>
    <t>Диетсестра</t>
  </si>
  <si>
    <t>Воспитатель</t>
  </si>
  <si>
    <t>Секретарь</t>
  </si>
  <si>
    <t>D</t>
  </si>
  <si>
    <t>1</t>
  </si>
  <si>
    <t>Спец. по обс..компьют.техн</t>
  </si>
  <si>
    <t>Пом.воспитателя</t>
  </si>
  <si>
    <t>С3</t>
  </si>
  <si>
    <t>ИТОГО ПО УВП:</t>
  </si>
  <si>
    <t>МЛАДШИЙ ОБСЛУЖИВАЮЩИЙ ПЕРСОНАЛ</t>
  </si>
  <si>
    <t>Шеф-повар</t>
  </si>
  <si>
    <t>повар</t>
  </si>
  <si>
    <t>Подсобный рабочий</t>
  </si>
  <si>
    <t>Кладовщик</t>
  </si>
  <si>
    <t>Кастелянша</t>
  </si>
  <si>
    <t>Швея</t>
  </si>
  <si>
    <t>Слесарь-сантехник</t>
  </si>
  <si>
    <t>сторож</t>
  </si>
  <si>
    <t>Дворник</t>
  </si>
  <si>
    <t>ИТОГО ПО МОП</t>
  </si>
  <si>
    <t>ВСЕГО:</t>
  </si>
  <si>
    <t>(подпись)</t>
  </si>
  <si>
    <t>Должность</t>
  </si>
  <si>
    <t>Ф.И.О.</t>
  </si>
  <si>
    <t>Нурманова К.К.</t>
  </si>
  <si>
    <t>Бекенов С.К.</t>
  </si>
  <si>
    <t>Стаж</t>
  </si>
  <si>
    <t>месяц</t>
  </si>
  <si>
    <t>год</t>
  </si>
  <si>
    <t>Кисамиденова С.Н.</t>
  </si>
  <si>
    <t>Кимерсен Г</t>
  </si>
  <si>
    <t>Болтрикова Г.С.</t>
  </si>
  <si>
    <t>Камиль Алмагуль</t>
  </si>
  <si>
    <t>Музыкальный руков</t>
  </si>
  <si>
    <t>Жакупбекова Р.К.</t>
  </si>
  <si>
    <t>Инс. по физ.культуре</t>
  </si>
  <si>
    <t>Тюленева У.С.</t>
  </si>
  <si>
    <t>Журавлева Е.Н.</t>
  </si>
  <si>
    <t>Омарова Ж</t>
  </si>
  <si>
    <t>Махметова Б</t>
  </si>
  <si>
    <t>Кусаинов Д</t>
  </si>
  <si>
    <t>Жексенова А</t>
  </si>
  <si>
    <t>Альжанова С.К.</t>
  </si>
  <si>
    <t>Маймакова Г</t>
  </si>
  <si>
    <t>Мухтаев А</t>
  </si>
  <si>
    <t>Галиева Г</t>
  </si>
  <si>
    <t>Сыздыкова Ажар</t>
  </si>
  <si>
    <t>Конопьяновна М</t>
  </si>
  <si>
    <t>Аймульдинова Г</t>
  </si>
  <si>
    <t>Оператор стир машин</t>
  </si>
  <si>
    <t>Рабочий по обсл здания</t>
  </si>
  <si>
    <t>Уборщик служ помещений</t>
  </si>
  <si>
    <t>Махметжанов Н</t>
  </si>
  <si>
    <t>Ахметова Б</t>
  </si>
  <si>
    <t>Кабаева Алма</t>
  </si>
  <si>
    <t>Адилов Р</t>
  </si>
  <si>
    <t>Гумбатова З</t>
  </si>
  <si>
    <t>Танкешова Б</t>
  </si>
  <si>
    <t>Жусупова З</t>
  </si>
  <si>
    <t>__________________________________________Тулеубекова А.К.</t>
  </si>
  <si>
    <t>Тулеубекова А.К.</t>
  </si>
  <si>
    <t>Учитель рус.языка</t>
  </si>
  <si>
    <t>Ботагозува Г</t>
  </si>
  <si>
    <t>Кучукова У</t>
  </si>
  <si>
    <t>Табашева Г</t>
  </si>
  <si>
    <t>Кайдарова Д</t>
  </si>
  <si>
    <t>Ибраева Л</t>
  </si>
  <si>
    <t>Байболова С.А.</t>
  </si>
  <si>
    <t>Турсунбаев А</t>
  </si>
  <si>
    <t>Коваленко А</t>
  </si>
  <si>
    <t>Мукашев Б.</t>
  </si>
  <si>
    <t>до года</t>
  </si>
  <si>
    <t>Алдыканова А.</t>
  </si>
  <si>
    <t xml:space="preserve">Доплаты и надбавки </t>
  </si>
  <si>
    <t>Коэф.на 01.09.20г.</t>
  </si>
  <si>
    <t>Должностной оклад</t>
  </si>
  <si>
    <t>За особые условия труда 10% С РБ</t>
  </si>
  <si>
    <t xml:space="preserve">Сумма </t>
  </si>
  <si>
    <t xml:space="preserve">Месячный фонд заработной платы    </t>
  </si>
  <si>
    <t>Месячный фонд заработной платы   с доплатой</t>
  </si>
  <si>
    <t>Разница</t>
  </si>
  <si>
    <t>4 часа  в неделю/ 5 дней раб</t>
  </si>
  <si>
    <t>0,8 часа в день</t>
  </si>
  <si>
    <t>0,8/4,8</t>
  </si>
  <si>
    <t xml:space="preserve">Руский язык </t>
  </si>
  <si>
    <t>шт.ед</t>
  </si>
  <si>
    <t>Ахметбекова А</t>
  </si>
  <si>
    <t>Торгаева Б</t>
  </si>
  <si>
    <t>Жекенова М</t>
  </si>
  <si>
    <t>Тажманова Н</t>
  </si>
  <si>
    <t>Нурымжанова Д</t>
  </si>
  <si>
    <t>Адамов Б</t>
  </si>
  <si>
    <t>Сулейменова Г</t>
  </si>
  <si>
    <t>Сейтжанова Г.К.</t>
  </si>
  <si>
    <t>Темиржанова К.А.</t>
  </si>
  <si>
    <t>на 01.01.2021 год</t>
  </si>
  <si>
    <t>Туркубаева Ж</t>
  </si>
  <si>
    <t>Беспаева Ж</t>
  </si>
  <si>
    <t>Искакова А.С.</t>
  </si>
  <si>
    <t>Мастерство</t>
  </si>
  <si>
    <t>Доплата 50% с РБ</t>
  </si>
  <si>
    <t>Жумабаева А</t>
  </si>
  <si>
    <t>Шарапиева С</t>
  </si>
  <si>
    <t>Тугаева Г</t>
  </si>
  <si>
    <t>Абзалбекова П</t>
  </si>
  <si>
    <t>Сыздыкова С</t>
  </si>
  <si>
    <t>Байкенова Б</t>
  </si>
  <si>
    <t>Мукашбекова Г</t>
  </si>
  <si>
    <t>Нурманова А</t>
  </si>
  <si>
    <t>Жансултанова М</t>
  </si>
  <si>
    <r>
      <t>с месячным фондом заработной платы:  6 688 591 тенге</t>
    </r>
    <r>
      <rPr>
        <i/>
        <u/>
        <sz val="11"/>
        <rFont val="Times New Roman"/>
        <family val="1"/>
        <charset val="204"/>
      </rPr>
      <t xml:space="preserve"> 41 тиын</t>
    </r>
  </si>
  <si>
    <t xml:space="preserve">шесть миллиона  шестьсот восемьдесят восемь тысяч пятьсот девяноста одна тенге 41 тиын. </t>
  </si>
  <si>
    <r>
      <t>с месячным фондом заработной платы: 4 222 197 тенге</t>
    </r>
    <r>
      <rPr>
        <i/>
        <u/>
        <sz val="11"/>
        <rFont val="Times New Roman"/>
        <family val="1"/>
        <charset val="204"/>
      </rPr>
      <t xml:space="preserve"> 95 тиын</t>
    </r>
  </si>
  <si>
    <t xml:space="preserve">четыре миллиона  двесте двадцать два тысяч сто девяноста семь тенге 95 тиын.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</si>
</sst>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_-* #,##0_р_._-;\-* #,##0_р_._-;_-* &quot;-&quot;??_р_._-;_-@_-"/>
  </numFmts>
  <fonts count="2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i/>
      <u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u/>
      <sz val="11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1"/>
      <color indexed="4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center"/>
      <protection locked="0"/>
    </xf>
    <xf numFmtId="0" fontId="9" fillId="0" borderId="9" xfId="0" applyFont="1" applyFill="1" applyBorder="1" applyAlignment="1">
      <alignment horizontal="center"/>
    </xf>
    <xf numFmtId="0" fontId="9" fillId="0" borderId="9" xfId="0" applyFont="1" applyFill="1" applyBorder="1" applyAlignment="1" applyProtection="1">
      <alignment horizontal="center"/>
    </xf>
    <xf numFmtId="0" fontId="1" fillId="0" borderId="10" xfId="0" applyFont="1" applyFill="1" applyBorder="1" applyAlignment="1" applyProtection="1">
      <alignment horizontal="center"/>
    </xf>
    <xf numFmtId="2" fontId="11" fillId="0" borderId="12" xfId="0" applyNumberFormat="1" applyFont="1" applyFill="1" applyBorder="1" applyAlignment="1" applyProtection="1">
      <alignment horizontal="center"/>
    </xf>
    <xf numFmtId="2" fontId="8" fillId="0" borderId="12" xfId="0" applyNumberFormat="1" applyFont="1" applyFill="1" applyBorder="1" applyAlignment="1" applyProtection="1">
      <alignment horizontal="center"/>
    </xf>
    <xf numFmtId="2" fontId="11" fillId="0" borderId="13" xfId="0" applyNumberFormat="1" applyFont="1" applyFill="1" applyBorder="1" applyAlignment="1" applyProtection="1">
      <alignment horizontal="center"/>
    </xf>
    <xf numFmtId="164" fontId="13" fillId="0" borderId="12" xfId="0" applyNumberFormat="1" applyFont="1" applyFill="1" applyBorder="1" applyAlignment="1" applyProtection="1">
      <alignment horizontal="center"/>
    </xf>
    <xf numFmtId="2" fontId="9" fillId="0" borderId="12" xfId="0" applyNumberFormat="1" applyFont="1" applyFill="1" applyBorder="1" applyAlignment="1" applyProtection="1">
      <alignment horizontal="center"/>
      <protection locked="0"/>
    </xf>
    <xf numFmtId="2" fontId="9" fillId="0" borderId="12" xfId="0" applyNumberFormat="1" applyFont="1" applyFill="1" applyBorder="1" applyAlignment="1" applyProtection="1">
      <alignment horizontal="center"/>
    </xf>
    <xf numFmtId="0" fontId="12" fillId="0" borderId="12" xfId="0" applyFont="1" applyFill="1" applyBorder="1" applyAlignment="1" applyProtection="1">
      <alignment horizontal="center"/>
      <protection locked="0"/>
    </xf>
    <xf numFmtId="164" fontId="12" fillId="0" borderId="12" xfId="0" applyNumberFormat="1" applyFont="1" applyFill="1" applyBorder="1" applyAlignment="1">
      <alignment horizontal="center"/>
    </xf>
    <xf numFmtId="0" fontId="14" fillId="0" borderId="16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2" fontId="9" fillId="0" borderId="12" xfId="0" applyNumberFormat="1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 vertical="center" wrapText="1"/>
    </xf>
    <xf numFmtId="2" fontId="12" fillId="0" borderId="14" xfId="0" applyNumberFormat="1" applyFont="1" applyFill="1" applyBorder="1" applyAlignment="1" applyProtection="1">
      <alignment horizontal="center"/>
    </xf>
    <xf numFmtId="164" fontId="12" fillId="0" borderId="14" xfId="0" applyNumberFormat="1" applyFont="1" applyFill="1" applyBorder="1" applyAlignment="1" applyProtection="1">
      <alignment horizontal="center"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2" fillId="0" borderId="21" xfId="0" applyNumberFormat="1" applyFont="1" applyFill="1" applyBorder="1" applyAlignment="1" applyProtection="1">
      <alignment horizontal="center" vertical="center" wrapText="1"/>
    </xf>
    <xf numFmtId="164" fontId="2" fillId="0" borderId="22" xfId="0" applyNumberFormat="1" applyFont="1" applyFill="1" applyBorder="1" applyAlignment="1">
      <alignment horizontal="center"/>
    </xf>
    <xf numFmtId="164" fontId="16" fillId="0" borderId="22" xfId="0" applyNumberFormat="1" applyFont="1" applyFill="1" applyBorder="1" applyAlignment="1"/>
    <xf numFmtId="164" fontId="16" fillId="0" borderId="22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right"/>
    </xf>
    <xf numFmtId="0" fontId="17" fillId="0" borderId="0" xfId="0" applyFont="1" applyFill="1"/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right"/>
    </xf>
    <xf numFmtId="164" fontId="17" fillId="0" borderId="0" xfId="0" applyNumberFormat="1" applyFont="1" applyFill="1" applyAlignment="1">
      <alignment horizontal="right"/>
    </xf>
    <xf numFmtId="2" fontId="17" fillId="0" borderId="0" xfId="0" applyNumberFormat="1" applyFont="1" applyFill="1"/>
    <xf numFmtId="2" fontId="9" fillId="0" borderId="9" xfId="0" applyNumberFormat="1" applyFont="1" applyFill="1" applyBorder="1" applyAlignment="1" applyProtection="1">
      <alignment horizontal="center"/>
    </xf>
    <xf numFmtId="0" fontId="10" fillId="0" borderId="0" xfId="0" applyFont="1" applyFill="1"/>
    <xf numFmtId="0" fontId="10" fillId="0" borderId="7" xfId="0" applyFont="1" applyFill="1" applyBorder="1" applyProtection="1">
      <protection locked="0"/>
    </xf>
    <xf numFmtId="0" fontId="20" fillId="0" borderId="0" xfId="0" applyFont="1" applyFill="1"/>
    <xf numFmtId="0" fontId="20" fillId="0" borderId="0" xfId="0" applyFont="1" applyFill="1" applyBorder="1"/>
    <xf numFmtId="0" fontId="21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ont="1" applyFill="1"/>
    <xf numFmtId="0" fontId="9" fillId="0" borderId="27" xfId="0" applyFont="1" applyFill="1" applyBorder="1" applyAlignment="1" applyProtection="1">
      <alignment horizontal="center"/>
    </xf>
    <xf numFmtId="2" fontId="11" fillId="0" borderId="15" xfId="0" applyNumberFormat="1" applyFont="1" applyFill="1" applyBorder="1" applyAlignment="1" applyProtection="1">
      <alignment horizontal="center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9" fontId="1" fillId="0" borderId="12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 applyAlignment="1">
      <alignment vertical="center" wrapText="1"/>
    </xf>
    <xf numFmtId="0" fontId="10" fillId="0" borderId="12" xfId="0" applyFont="1" applyFill="1" applyBorder="1" applyAlignment="1" applyProtection="1">
      <alignment horizontal="center"/>
      <protection locked="0"/>
    </xf>
    <xf numFmtId="0" fontId="2" fillId="0" borderId="12" xfId="0" applyFont="1" applyFill="1" applyBorder="1" applyAlignment="1" applyProtection="1">
      <alignment horizontal="center"/>
      <protection locked="0"/>
    </xf>
    <xf numFmtId="164" fontId="12" fillId="0" borderId="12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1" fontId="10" fillId="0" borderId="12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 applyAlignment="1">
      <alignment vertical="center" wrapText="1"/>
    </xf>
    <xf numFmtId="166" fontId="2" fillId="0" borderId="22" xfId="0" applyNumberFormat="1" applyFont="1" applyFill="1" applyBorder="1" applyAlignment="1"/>
    <xf numFmtId="0" fontId="1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wrapText="1"/>
    </xf>
    <xf numFmtId="2" fontId="9" fillId="0" borderId="28" xfId="0" applyNumberFormat="1" applyFont="1" applyFill="1" applyBorder="1" applyAlignment="1" applyProtection="1">
      <alignment horizontal="center"/>
    </xf>
    <xf numFmtId="2" fontId="8" fillId="0" borderId="15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9" fontId="8" fillId="0" borderId="15" xfId="0" applyNumberFormat="1" applyFont="1" applyFill="1" applyBorder="1" applyAlignment="1" applyProtection="1">
      <alignment horizontal="center"/>
    </xf>
    <xf numFmtId="0" fontId="2" fillId="0" borderId="5" xfId="0" applyFont="1" applyFill="1" applyBorder="1" applyAlignment="1">
      <alignment vertical="center" wrapText="1"/>
    </xf>
    <xf numFmtId="9" fontId="12" fillId="0" borderId="12" xfId="0" applyNumberFormat="1" applyFont="1" applyFill="1" applyBorder="1" applyAlignment="1" applyProtection="1">
      <alignment horizontal="center"/>
    </xf>
    <xf numFmtId="9" fontId="9" fillId="0" borderId="12" xfId="0" applyNumberFormat="1" applyFont="1" applyFill="1" applyBorder="1" applyAlignment="1" applyProtection="1">
      <alignment horizontal="center"/>
    </xf>
    <xf numFmtId="9" fontId="11" fillId="0" borderId="12" xfId="1" applyFont="1" applyFill="1" applyBorder="1" applyAlignment="1" applyProtection="1">
      <alignment horizontal="center"/>
    </xf>
    <xf numFmtId="9" fontId="12" fillId="0" borderId="12" xfId="1" applyFont="1" applyFill="1" applyBorder="1" applyAlignment="1">
      <alignment horizontal="center"/>
    </xf>
    <xf numFmtId="9" fontId="9" fillId="0" borderId="12" xfId="1" applyFont="1" applyFill="1" applyBorder="1" applyAlignment="1">
      <alignment horizontal="center"/>
    </xf>
    <xf numFmtId="9" fontId="12" fillId="0" borderId="14" xfId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2" fontId="10" fillId="0" borderId="11" xfId="0" applyNumberFormat="1" applyFont="1" applyFill="1" applyBorder="1" applyAlignment="1">
      <alignment horizontal="center" vertical="center" wrapText="1"/>
    </xf>
    <xf numFmtId="2" fontId="10" fillId="0" borderId="12" xfId="0" applyNumberFormat="1" applyFont="1" applyFill="1" applyBorder="1" applyAlignment="1" applyProtection="1">
      <alignment horizontal="center"/>
      <protection locked="0"/>
    </xf>
    <xf numFmtId="9" fontId="10" fillId="0" borderId="12" xfId="0" applyNumberFormat="1" applyFont="1" applyFill="1" applyBorder="1" applyAlignment="1" applyProtection="1">
      <alignment horizontal="center"/>
      <protection locked="0"/>
    </xf>
    <xf numFmtId="9" fontId="11" fillId="0" borderId="12" xfId="0" applyNumberFormat="1" applyFont="1" applyFill="1" applyBorder="1" applyAlignment="1" applyProtection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vertical="center" wrapText="1"/>
    </xf>
    <xf numFmtId="2" fontId="0" fillId="0" borderId="0" xfId="0" applyNumberFormat="1" applyFill="1"/>
    <xf numFmtId="0" fontId="1" fillId="0" borderId="1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165" fontId="1" fillId="0" borderId="12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/>
    </xf>
    <xf numFmtId="0" fontId="10" fillId="0" borderId="17" xfId="0" applyFont="1" applyFill="1" applyBorder="1" applyAlignment="1">
      <alignment horizontal="center"/>
    </xf>
    <xf numFmtId="0" fontId="10" fillId="0" borderId="7" xfId="0" applyFont="1" applyFill="1" applyBorder="1" applyAlignment="1" applyProtection="1">
      <alignment horizontal="center"/>
      <protection locked="0"/>
    </xf>
    <xf numFmtId="0" fontId="1" fillId="0" borderId="11" xfId="0" applyFont="1" applyFill="1" applyBorder="1" applyAlignment="1">
      <alignment horizontal="left" vertical="center" wrapText="1"/>
    </xf>
    <xf numFmtId="16" fontId="10" fillId="0" borderId="12" xfId="0" applyNumberFormat="1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Protection="1">
      <protection locked="0"/>
    </xf>
    <xf numFmtId="10" fontId="11" fillId="0" borderId="12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0" fillId="0" borderId="0" xfId="0" applyNumberFormat="1" applyFill="1"/>
    <xf numFmtId="0" fontId="2" fillId="0" borderId="2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167" fontId="13" fillId="0" borderId="12" xfId="0" applyNumberFormat="1" applyFont="1" applyFill="1" applyBorder="1" applyAlignment="1" applyProtection="1">
      <alignment horizontal="center"/>
    </xf>
    <xf numFmtId="167" fontId="16" fillId="0" borderId="22" xfId="0" applyNumberFormat="1" applyFont="1" applyFill="1" applyBorder="1" applyAlignment="1"/>
    <xf numFmtId="2" fontId="18" fillId="0" borderId="0" xfId="0" applyNumberFormat="1" applyFont="1" applyFill="1" applyAlignment="1">
      <alignment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2" fontId="1" fillId="0" borderId="14" xfId="0" applyNumberFormat="1" applyFont="1" applyFill="1" applyBorder="1" applyAlignment="1">
      <alignment horizontal="center" vertical="center" wrapText="1"/>
    </xf>
    <xf numFmtId="2" fontId="10" fillId="0" borderId="12" xfId="0" applyNumberFormat="1" applyFont="1" applyFill="1" applyBorder="1" applyAlignment="1" applyProtection="1">
      <alignment horizontal="center"/>
    </xf>
    <xf numFmtId="9" fontId="10" fillId="0" borderId="12" xfId="0" applyNumberFormat="1" applyFont="1" applyFill="1" applyBorder="1" applyAlignment="1" applyProtection="1">
      <alignment horizontal="center"/>
    </xf>
    <xf numFmtId="9" fontId="10" fillId="0" borderId="12" xfId="1" applyFont="1" applyFill="1" applyBorder="1" applyAlignment="1" applyProtection="1">
      <alignment horizontal="center"/>
    </xf>
    <xf numFmtId="2" fontId="10" fillId="0" borderId="15" xfId="0" applyNumberFormat="1" applyFont="1" applyFill="1" applyBorder="1" applyAlignment="1" applyProtection="1">
      <alignment horizontal="center"/>
    </xf>
    <xf numFmtId="1" fontId="1" fillId="0" borderId="12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Alignment="1">
      <alignment horizontal="center" wrapText="1"/>
    </xf>
    <xf numFmtId="1" fontId="1" fillId="0" borderId="11" xfId="0" applyNumberFormat="1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/>
    </xf>
    <xf numFmtId="2" fontId="1" fillId="0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/>
      <protection locked="0"/>
    </xf>
    <xf numFmtId="0" fontId="18" fillId="0" borderId="0" xfId="0" applyFont="1" applyFill="1" applyAlignment="1">
      <alignment horizontal="center" vertical="center" wrapText="1"/>
    </xf>
    <xf numFmtId="0" fontId="2" fillId="0" borderId="2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3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 applyProtection="1">
      <alignment horizontal="center" wrapText="1"/>
      <protection locked="0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 applyProtection="1">
      <alignment horizontal="center" wrapText="1"/>
      <protection locked="0"/>
    </xf>
    <xf numFmtId="0" fontId="7" fillId="0" borderId="0" xfId="0" applyFont="1" applyFill="1" applyBorder="1" applyAlignment="1" applyProtection="1">
      <alignment horizontal="center" wrapText="1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9"/>
  <sheetViews>
    <sheetView tabSelected="1" topLeftCell="A61" workbookViewId="0">
      <selection activeCell="V65" sqref="V65"/>
    </sheetView>
  </sheetViews>
  <sheetFormatPr defaultRowHeight="15" x14ac:dyDescent="0.25"/>
  <cols>
    <col min="1" max="1" width="19.7109375" style="48" customWidth="1"/>
    <col min="2" max="2" width="18.140625" style="47" customWidth="1"/>
    <col min="3" max="3" width="6.140625" style="65" customWidth="1"/>
    <col min="4" max="4" width="5.5703125" style="65" customWidth="1"/>
    <col min="5" max="5" width="7.7109375" style="47" customWidth="1"/>
    <col min="6" max="6" width="6.42578125" style="65" customWidth="1"/>
    <col min="7" max="7" width="5.42578125" style="65" customWidth="1"/>
    <col min="8" max="8" width="10.42578125" style="47" bestFit="1" customWidth="1"/>
    <col min="9" max="10" width="9.140625" style="47"/>
    <col min="11" max="11" width="15.5703125" style="47" customWidth="1"/>
    <col min="12" max="12" width="9.42578125" style="47" customWidth="1"/>
    <col min="13" max="13" width="12.7109375" style="47" customWidth="1"/>
    <col min="14" max="14" width="7.5703125" style="47" customWidth="1"/>
    <col min="15" max="15" width="11.7109375" style="47" customWidth="1"/>
    <col min="16" max="16" width="9.140625" style="47"/>
    <col min="17" max="17" width="13.140625" style="47" customWidth="1"/>
    <col min="18" max="18" width="7.85546875" style="47" customWidth="1"/>
    <col min="19" max="19" width="14" style="47" customWidth="1"/>
    <col min="20" max="20" width="7.140625" style="47" customWidth="1"/>
    <col min="21" max="21" width="14" style="47" customWidth="1"/>
    <col min="22" max="22" width="15.140625" style="47" customWidth="1"/>
    <col min="23" max="23" width="16" style="47" customWidth="1"/>
    <col min="24" max="24" width="14.140625" style="47" customWidth="1"/>
    <col min="25" max="25" width="16.7109375" style="47" customWidth="1"/>
    <col min="26" max="26" width="13.140625" style="47" customWidth="1"/>
    <col min="27" max="27" width="12.28515625" style="47" customWidth="1"/>
    <col min="28" max="28" width="14.28515625" style="47" customWidth="1"/>
    <col min="29" max="29" width="17.42578125" style="47" customWidth="1"/>
    <col min="30" max="16384" width="9.140625" style="47"/>
  </cols>
  <sheetData>
    <row r="1" spans="1:25" x14ac:dyDescent="0.25">
      <c r="A1" s="39"/>
      <c r="B1" s="2"/>
      <c r="C1" s="2"/>
      <c r="D1" s="2"/>
      <c r="E1" s="2"/>
      <c r="F1" s="2"/>
      <c r="G1" s="118"/>
      <c r="H1" s="3"/>
      <c r="I1" s="162" t="s">
        <v>0</v>
      </c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</row>
    <row r="2" spans="1:25" ht="15.75" x14ac:dyDescent="0.25">
      <c r="A2" s="39"/>
      <c r="B2" s="163"/>
      <c r="C2" s="163"/>
      <c r="D2" s="163"/>
      <c r="E2" s="163"/>
      <c r="F2" s="163"/>
      <c r="G2" s="163"/>
      <c r="H2" s="3"/>
      <c r="I2" s="162" t="s">
        <v>93</v>
      </c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</row>
    <row r="3" spans="1:25" x14ac:dyDescent="0.25">
      <c r="A3" s="39"/>
      <c r="B3" s="4"/>
      <c r="C3" s="117"/>
      <c r="D3" s="117"/>
      <c r="E3" s="4"/>
      <c r="F3" s="117"/>
      <c r="G3" s="118"/>
      <c r="H3" s="3"/>
      <c r="I3" s="164" t="s">
        <v>1</v>
      </c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18"/>
      <c r="U3" s="118"/>
      <c r="V3" s="118"/>
      <c r="W3" s="118"/>
      <c r="X3" s="5"/>
      <c r="Y3" s="5"/>
    </row>
    <row r="4" spans="1:25" x14ac:dyDescent="0.25">
      <c r="A4" s="39"/>
      <c r="B4" s="4"/>
      <c r="C4" s="117"/>
      <c r="D4" s="117"/>
      <c r="E4" s="4"/>
      <c r="F4" s="117"/>
      <c r="G4" s="118"/>
      <c r="H4" s="3"/>
      <c r="I4" s="3"/>
      <c r="J4" s="3"/>
      <c r="K4" s="3"/>
      <c r="L4" s="3"/>
      <c r="M4" s="3"/>
      <c r="N4" s="3"/>
      <c r="O4" s="3"/>
      <c r="P4" s="3"/>
      <c r="Q4" s="165"/>
      <c r="R4" s="165"/>
      <c r="S4" s="165"/>
      <c r="T4" s="165"/>
      <c r="U4" s="165"/>
      <c r="V4" s="165"/>
      <c r="W4" s="165"/>
      <c r="X4" s="166"/>
      <c r="Y4" s="166"/>
    </row>
    <row r="5" spans="1:25" x14ac:dyDescent="0.25">
      <c r="A5" s="39"/>
      <c r="B5" s="4"/>
      <c r="C5" s="117"/>
      <c r="D5" s="117"/>
      <c r="E5" s="4"/>
      <c r="F5" s="117"/>
      <c r="G5" s="118"/>
      <c r="H5" s="3"/>
      <c r="I5" s="165" t="s">
        <v>144</v>
      </c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7"/>
      <c r="Y5" s="167"/>
    </row>
    <row r="6" spans="1:25" x14ac:dyDescent="0.25">
      <c r="A6" s="39"/>
      <c r="B6" s="4"/>
      <c r="C6" s="117"/>
      <c r="D6" s="117"/>
      <c r="E6" s="4"/>
      <c r="F6" s="117"/>
      <c r="G6" s="118"/>
      <c r="H6" s="168" t="s">
        <v>145</v>
      </c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6"/>
      <c r="Y6" s="166"/>
    </row>
    <row r="7" spans="1:25" ht="15" customHeight="1" x14ac:dyDescent="0.25">
      <c r="A7" s="39"/>
      <c r="B7" s="116"/>
      <c r="C7" s="116"/>
      <c r="D7" s="116"/>
      <c r="E7" s="116"/>
      <c r="F7" s="116"/>
      <c r="G7" s="116"/>
      <c r="H7" s="116"/>
      <c r="I7" s="169" t="s">
        <v>2</v>
      </c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6"/>
      <c r="Y7" s="166"/>
    </row>
    <row r="8" spans="1:25" x14ac:dyDescent="0.25">
      <c r="A8" s="39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</row>
    <row r="9" spans="1:25" ht="15" customHeight="1" x14ac:dyDescent="0.25">
      <c r="A9" s="162" t="s">
        <v>3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</row>
    <row r="10" spans="1:25" ht="15" customHeight="1" x14ac:dyDescent="0.25">
      <c r="A10" s="170" t="s">
        <v>4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</row>
    <row r="11" spans="1:25" x14ac:dyDescent="0.25">
      <c r="A11" s="162" t="s">
        <v>129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</row>
    <row r="12" spans="1:25" ht="15.75" thickBot="1" x14ac:dyDescent="0.3">
      <c r="A12" s="39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"/>
    </row>
    <row r="13" spans="1:25" ht="46.5" customHeight="1" thickBot="1" x14ac:dyDescent="0.3">
      <c r="A13" s="159" t="s">
        <v>57</v>
      </c>
      <c r="B13" s="139" t="s">
        <v>56</v>
      </c>
      <c r="C13" s="140" t="s">
        <v>60</v>
      </c>
      <c r="D13" s="140"/>
      <c r="E13" s="141" t="s">
        <v>5</v>
      </c>
      <c r="F13" s="137" t="s">
        <v>6</v>
      </c>
      <c r="G13" s="137" t="s">
        <v>7</v>
      </c>
      <c r="H13" s="137" t="s">
        <v>8</v>
      </c>
      <c r="I13" s="137" t="s">
        <v>108</v>
      </c>
      <c r="J13" s="137" t="s">
        <v>9</v>
      </c>
      <c r="K13" s="139" t="s">
        <v>109</v>
      </c>
      <c r="L13" s="140" t="s">
        <v>134</v>
      </c>
      <c r="M13" s="140"/>
      <c r="N13" s="157" t="s">
        <v>133</v>
      </c>
      <c r="O13" s="158"/>
      <c r="P13" s="140" t="s">
        <v>110</v>
      </c>
      <c r="Q13" s="140"/>
      <c r="R13" s="143" t="s">
        <v>10</v>
      </c>
      <c r="S13" s="144"/>
      <c r="T13" s="139" t="s">
        <v>107</v>
      </c>
      <c r="U13" s="156"/>
      <c r="V13" s="140" t="s">
        <v>112</v>
      </c>
      <c r="W13" s="140" t="s">
        <v>113</v>
      </c>
      <c r="X13" s="141" t="s">
        <v>114</v>
      </c>
      <c r="Y13" s="154" t="s">
        <v>11</v>
      </c>
    </row>
    <row r="14" spans="1:25" ht="36" customHeight="1" thickBot="1" x14ac:dyDescent="0.3">
      <c r="A14" s="160"/>
      <c r="B14" s="138"/>
      <c r="C14" s="108" t="s">
        <v>62</v>
      </c>
      <c r="D14" s="108" t="s">
        <v>61</v>
      </c>
      <c r="E14" s="138"/>
      <c r="F14" s="138"/>
      <c r="G14" s="138"/>
      <c r="H14" s="138"/>
      <c r="I14" s="138"/>
      <c r="J14" s="138"/>
      <c r="K14" s="138"/>
      <c r="L14" s="108" t="s">
        <v>12</v>
      </c>
      <c r="M14" s="108" t="s">
        <v>111</v>
      </c>
      <c r="N14" s="108" t="s">
        <v>12</v>
      </c>
      <c r="O14" s="108" t="s">
        <v>111</v>
      </c>
      <c r="P14" s="74" t="s">
        <v>12</v>
      </c>
      <c r="Q14" s="74" t="s">
        <v>111</v>
      </c>
      <c r="R14" s="108" t="s">
        <v>12</v>
      </c>
      <c r="S14" s="72" t="s">
        <v>111</v>
      </c>
      <c r="T14" s="109" t="s">
        <v>12</v>
      </c>
      <c r="U14" s="114" t="s">
        <v>111</v>
      </c>
      <c r="V14" s="140"/>
      <c r="W14" s="140"/>
      <c r="X14" s="161"/>
      <c r="Y14" s="155"/>
    </row>
    <row r="15" spans="1:25" ht="27" customHeight="1" x14ac:dyDescent="0.25">
      <c r="A15" s="156" t="s">
        <v>13</v>
      </c>
      <c r="B15" s="156"/>
      <c r="C15" s="44"/>
      <c r="D15" s="44"/>
      <c r="E15" s="6"/>
      <c r="F15" s="66"/>
      <c r="G15" s="7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38"/>
      <c r="T15" s="69"/>
      <c r="U15" s="69"/>
      <c r="V15" s="69"/>
      <c r="W15" s="69"/>
      <c r="X15" s="49"/>
      <c r="Y15" s="10"/>
    </row>
    <row r="16" spans="1:25" x14ac:dyDescent="0.25">
      <c r="A16" s="103" t="s">
        <v>94</v>
      </c>
      <c r="B16" s="101" t="s">
        <v>14</v>
      </c>
      <c r="C16" s="110">
        <v>25</v>
      </c>
      <c r="D16" s="110">
        <v>3</v>
      </c>
      <c r="E16" s="110" t="s">
        <v>15</v>
      </c>
      <c r="F16" s="110" t="s">
        <v>16</v>
      </c>
      <c r="G16" s="102" t="s">
        <v>19</v>
      </c>
      <c r="H16" s="172">
        <v>1</v>
      </c>
      <c r="I16" s="52">
        <v>5.91</v>
      </c>
      <c r="J16" s="11">
        <v>17697</v>
      </c>
      <c r="K16" s="11">
        <f>I16*J16</f>
        <v>104589.27</v>
      </c>
      <c r="L16" s="88">
        <v>0.5</v>
      </c>
      <c r="M16" s="11">
        <f>L16*K16</f>
        <v>52294.635000000002</v>
      </c>
      <c r="N16" s="11"/>
      <c r="O16" s="11"/>
      <c r="P16" s="104">
        <v>0.1</v>
      </c>
      <c r="Q16" s="11">
        <f>M16*P16</f>
        <v>5229.4635000000007</v>
      </c>
      <c r="R16" s="53">
        <v>0.1</v>
      </c>
      <c r="S16" s="12">
        <f>K16*R16</f>
        <v>10458.927000000001</v>
      </c>
      <c r="T16" s="70"/>
      <c r="U16" s="70"/>
      <c r="V16" s="70">
        <f>(K16+S16)*H16</f>
        <v>115048.197</v>
      </c>
      <c r="W16" s="70">
        <f>(K16+M16+Q16+S16+U16)*H16</f>
        <v>172572.29550000001</v>
      </c>
      <c r="X16" s="50">
        <f>W16-V16</f>
        <v>57524.098500000007</v>
      </c>
      <c r="Y16" s="13">
        <f>W16*12</f>
        <v>2070867.5460000001</v>
      </c>
    </row>
    <row r="17" spans="1:25" ht="45" x14ac:dyDescent="0.25">
      <c r="A17" s="40" t="s">
        <v>58</v>
      </c>
      <c r="B17" s="101" t="s">
        <v>17</v>
      </c>
      <c r="C17" s="110">
        <v>8</v>
      </c>
      <c r="D17" s="110">
        <v>5</v>
      </c>
      <c r="E17" s="110" t="s">
        <v>15</v>
      </c>
      <c r="F17" s="110" t="s">
        <v>18</v>
      </c>
      <c r="G17" s="102" t="s">
        <v>19</v>
      </c>
      <c r="H17" s="172">
        <v>1</v>
      </c>
      <c r="I17" s="51">
        <v>4.8099999999999996</v>
      </c>
      <c r="J17" s="11">
        <v>17697</v>
      </c>
      <c r="K17" s="11">
        <f t="shared" ref="K17:K18" si="0">I17*J17</f>
        <v>85122.569999999992</v>
      </c>
      <c r="L17" s="88"/>
      <c r="M17" s="11"/>
      <c r="N17" s="11"/>
      <c r="O17" s="11"/>
      <c r="P17" s="11"/>
      <c r="Q17" s="11"/>
      <c r="R17" s="53">
        <v>0.1</v>
      </c>
      <c r="S17" s="12">
        <f t="shared" ref="S17:S18" si="1">K17*R17</f>
        <v>8512.2569999999996</v>
      </c>
      <c r="T17" s="70"/>
      <c r="U17" s="70"/>
      <c r="V17" s="70">
        <f t="shared" ref="V17:V18" si="2">(K17+S17)*H17</f>
        <v>93634.82699999999</v>
      </c>
      <c r="W17" s="70">
        <f t="shared" ref="W17:W18" si="3">(K17+M17+Q17+S17+U17)*H17</f>
        <v>93634.82699999999</v>
      </c>
      <c r="X17" s="50">
        <f t="shared" ref="X17:X18" si="4">W17-V17</f>
        <v>0</v>
      </c>
      <c r="Y17" s="13">
        <f t="shared" ref="Y17:Y18" si="5">W17*12</f>
        <v>1123617.9239999999</v>
      </c>
    </row>
    <row r="18" spans="1:25" x14ac:dyDescent="0.25">
      <c r="A18" s="40" t="s">
        <v>59</v>
      </c>
      <c r="B18" s="54" t="s">
        <v>20</v>
      </c>
      <c r="C18" s="122">
        <v>6</v>
      </c>
      <c r="D18" s="122">
        <v>1</v>
      </c>
      <c r="E18" s="123" t="s">
        <v>21</v>
      </c>
      <c r="F18" s="123" t="s">
        <v>22</v>
      </c>
      <c r="G18" s="55"/>
      <c r="H18" s="172">
        <v>1.5</v>
      </c>
      <c r="I18" s="124">
        <v>4.2699999999999996</v>
      </c>
      <c r="J18" s="11">
        <v>17697</v>
      </c>
      <c r="K18" s="11">
        <f t="shared" si="0"/>
        <v>75566.189999999988</v>
      </c>
      <c r="L18" s="88"/>
      <c r="M18" s="14"/>
      <c r="N18" s="14"/>
      <c r="O18" s="14"/>
      <c r="P18" s="11"/>
      <c r="Q18" s="11"/>
      <c r="R18" s="53">
        <v>0.1</v>
      </c>
      <c r="S18" s="12">
        <f t="shared" si="1"/>
        <v>7556.6189999999988</v>
      </c>
      <c r="T18" s="70"/>
      <c r="U18" s="70"/>
      <c r="V18" s="70">
        <f t="shared" si="2"/>
        <v>124684.21349999997</v>
      </c>
      <c r="W18" s="70">
        <f t="shared" si="3"/>
        <v>124684.21349999997</v>
      </c>
      <c r="X18" s="50">
        <f t="shared" si="4"/>
        <v>0</v>
      </c>
      <c r="Y18" s="13">
        <f t="shared" si="5"/>
        <v>1496210.5619999997</v>
      </c>
    </row>
    <row r="19" spans="1:25" x14ac:dyDescent="0.25">
      <c r="A19" s="149" t="s">
        <v>23</v>
      </c>
      <c r="B19" s="150"/>
      <c r="C19" s="113"/>
      <c r="D19" s="113"/>
      <c r="E19" s="113"/>
      <c r="F19" s="113"/>
      <c r="G19" s="56"/>
      <c r="H19" s="57">
        <f>SUM(H16:H18)</f>
        <v>3.5</v>
      </c>
      <c r="I19" s="57"/>
      <c r="J19" s="57"/>
      <c r="K19" s="14">
        <f>SUM(K16:K18)</f>
        <v>265278.02999999997</v>
      </c>
      <c r="L19" s="75"/>
      <c r="M19" s="14">
        <f>SUM(M16:M18)</f>
        <v>52294.635000000002</v>
      </c>
      <c r="N19" s="14"/>
      <c r="O19" s="14"/>
      <c r="P19" s="14"/>
      <c r="Q19" s="14">
        <f t="shared" ref="Q19" si="6">SUM(Q16:Q18)</f>
        <v>5229.4635000000007</v>
      </c>
      <c r="R19" s="14"/>
      <c r="S19" s="14">
        <f>SUM(S16:S18)</f>
        <v>26527.803</v>
      </c>
      <c r="T19" s="14"/>
      <c r="U19" s="14"/>
      <c r="V19" s="14">
        <f>SUM(V16:V18)</f>
        <v>333367.23749999993</v>
      </c>
      <c r="W19" s="14">
        <f>SUM(W16:W18)</f>
        <v>390891.33599999995</v>
      </c>
      <c r="X19" s="57">
        <f t="shared" ref="X19:Y19" si="7">ROUND(SUM(X16:X18),2)</f>
        <v>57524.1</v>
      </c>
      <c r="Y19" s="57">
        <f t="shared" si="7"/>
        <v>4690696.03</v>
      </c>
    </row>
    <row r="20" spans="1:25" x14ac:dyDescent="0.25">
      <c r="A20" s="157" t="s">
        <v>24</v>
      </c>
      <c r="B20" s="158"/>
      <c r="C20" s="115"/>
      <c r="D20" s="115"/>
      <c r="E20" s="58"/>
      <c r="F20" s="115"/>
      <c r="G20" s="15"/>
      <c r="H20" s="16"/>
      <c r="I20" s="16"/>
      <c r="J20" s="16"/>
      <c r="K20" s="16"/>
      <c r="L20" s="76"/>
      <c r="M20" s="16"/>
      <c r="N20" s="16"/>
      <c r="O20" s="16"/>
      <c r="P20" s="16"/>
      <c r="Q20" s="11"/>
      <c r="R20" s="16"/>
      <c r="S20" s="12"/>
      <c r="T20" s="70"/>
      <c r="U20" s="70"/>
      <c r="V20" s="70"/>
      <c r="W20" s="70"/>
      <c r="X20" s="50"/>
      <c r="Y20" s="13"/>
    </row>
    <row r="21" spans="1:25" ht="30" x14ac:dyDescent="0.25">
      <c r="A21" s="40" t="s">
        <v>130</v>
      </c>
      <c r="B21" s="93" t="s">
        <v>95</v>
      </c>
      <c r="C21" s="59">
        <v>14</v>
      </c>
      <c r="D21" s="59">
        <v>3</v>
      </c>
      <c r="E21" s="110" t="s">
        <v>25</v>
      </c>
      <c r="F21" s="110" t="s">
        <v>26</v>
      </c>
      <c r="G21" s="52">
        <v>3</v>
      </c>
      <c r="H21" s="94">
        <v>0.16700000000000001</v>
      </c>
      <c r="I21" s="52">
        <v>4.9000000000000004</v>
      </c>
      <c r="J21" s="11">
        <v>17697</v>
      </c>
      <c r="K21" s="11">
        <f t="shared" ref="K21:K64" si="8">I21*J21</f>
        <v>86715.3</v>
      </c>
      <c r="L21" s="88">
        <v>0.5</v>
      </c>
      <c r="M21" s="11">
        <f>L21*K21</f>
        <v>43357.65</v>
      </c>
      <c r="N21" s="11"/>
      <c r="O21" s="11"/>
      <c r="P21" s="77">
        <v>0.1</v>
      </c>
      <c r="Q21" s="11">
        <f t="shared" ref="Q21:Q27" si="9">M21*P21</f>
        <v>4335.7650000000003</v>
      </c>
      <c r="R21" s="53">
        <v>0.1</v>
      </c>
      <c r="S21" s="12">
        <f t="shared" ref="S21:S64" si="10">K21*R21</f>
        <v>8671.5300000000007</v>
      </c>
      <c r="T21" s="70"/>
      <c r="U21" s="70"/>
      <c r="V21" s="70">
        <f>(K21+S21+U21)*H21</f>
        <v>15929.600610000001</v>
      </c>
      <c r="W21" s="70">
        <f>(K21+M21+Q21+S21+U21)*H21</f>
        <v>23894.400915000006</v>
      </c>
      <c r="X21" s="50">
        <f t="shared" ref="X21:X64" si="11">W21-V21</f>
        <v>7964.8003050000043</v>
      </c>
      <c r="Y21" s="13">
        <f t="shared" ref="Y21:Y64" si="12">W21*12</f>
        <v>286732.81098000007</v>
      </c>
    </row>
    <row r="22" spans="1:25" ht="30" x14ac:dyDescent="0.25">
      <c r="A22" s="40" t="s">
        <v>98</v>
      </c>
      <c r="B22" s="93" t="s">
        <v>27</v>
      </c>
      <c r="C22" s="59">
        <v>8</v>
      </c>
      <c r="D22" s="59">
        <v>4</v>
      </c>
      <c r="E22" s="110" t="s">
        <v>25</v>
      </c>
      <c r="F22" s="110" t="s">
        <v>28</v>
      </c>
      <c r="G22" s="55">
        <v>4</v>
      </c>
      <c r="H22" s="51">
        <v>0.5</v>
      </c>
      <c r="I22" s="51">
        <v>3.85</v>
      </c>
      <c r="J22" s="11">
        <v>17697</v>
      </c>
      <c r="K22" s="11">
        <f t="shared" si="8"/>
        <v>68133.45</v>
      </c>
      <c r="L22" s="88">
        <v>0.5</v>
      </c>
      <c r="M22" s="11">
        <f t="shared" ref="M22:M26" si="13">L22*K22</f>
        <v>34066.724999999999</v>
      </c>
      <c r="N22" s="11"/>
      <c r="O22" s="11"/>
      <c r="P22" s="77">
        <v>0.1</v>
      </c>
      <c r="Q22" s="11">
        <f t="shared" si="9"/>
        <v>3406.6725000000001</v>
      </c>
      <c r="R22" s="53">
        <v>0.1</v>
      </c>
      <c r="S22" s="12">
        <f t="shared" si="10"/>
        <v>6813.3450000000003</v>
      </c>
      <c r="T22" s="70"/>
      <c r="U22" s="70"/>
      <c r="V22" s="70">
        <f>(K22+S22+U22)*H22</f>
        <v>37473.397499999999</v>
      </c>
      <c r="W22" s="70">
        <f>(K22+M22+Q22+S22+U22)*H22</f>
        <v>56210.096249999995</v>
      </c>
      <c r="X22" s="50">
        <f t="shared" si="11"/>
        <v>18736.698749999996</v>
      </c>
      <c r="Y22" s="13">
        <f t="shared" si="12"/>
        <v>674521.15499999991</v>
      </c>
    </row>
    <row r="23" spans="1:25" ht="30" x14ac:dyDescent="0.25">
      <c r="A23" s="40" t="s">
        <v>143</v>
      </c>
      <c r="B23" s="93" t="s">
        <v>27</v>
      </c>
      <c r="C23" s="59">
        <v>7</v>
      </c>
      <c r="D23" s="59">
        <v>9</v>
      </c>
      <c r="E23" s="110" t="s">
        <v>25</v>
      </c>
      <c r="F23" s="110" t="s">
        <v>33</v>
      </c>
      <c r="G23" s="55">
        <v>2</v>
      </c>
      <c r="H23" s="51">
        <v>0.5</v>
      </c>
      <c r="I23" s="51">
        <v>4.04</v>
      </c>
      <c r="J23" s="11">
        <v>17697</v>
      </c>
      <c r="K23" s="11">
        <f t="shared" ref="K23" si="14">I23*J23</f>
        <v>71495.88</v>
      </c>
      <c r="L23" s="88">
        <v>0.5</v>
      </c>
      <c r="M23" s="11">
        <f t="shared" ref="M23" si="15">L23*K23</f>
        <v>35747.94</v>
      </c>
      <c r="N23" s="11"/>
      <c r="O23" s="11"/>
      <c r="P23" s="77">
        <v>0.1</v>
      </c>
      <c r="Q23" s="11">
        <f t="shared" si="9"/>
        <v>3574.7940000000003</v>
      </c>
      <c r="R23" s="53">
        <v>0.1</v>
      </c>
      <c r="S23" s="12">
        <f t="shared" si="10"/>
        <v>7149.5880000000006</v>
      </c>
      <c r="T23" s="70"/>
      <c r="U23" s="70"/>
      <c r="V23" s="70">
        <f>(K23+S23+U23)*H23</f>
        <v>39322.734000000004</v>
      </c>
      <c r="W23" s="70">
        <f>(K23+M23+Q23+S23+U23)*H23</f>
        <v>58984.101000000002</v>
      </c>
      <c r="X23" s="50">
        <f t="shared" ref="X23" si="16">W23-V23</f>
        <v>19661.366999999998</v>
      </c>
      <c r="Y23" s="13">
        <f t="shared" ref="Y23" si="17">W23*12</f>
        <v>707809.21200000006</v>
      </c>
    </row>
    <row r="24" spans="1:25" ht="15" customHeight="1" x14ac:dyDescent="0.25">
      <c r="A24" s="40" t="s">
        <v>131</v>
      </c>
      <c r="B24" s="60" t="s">
        <v>29</v>
      </c>
      <c r="C24" s="89">
        <v>10</v>
      </c>
      <c r="D24" s="110">
        <v>2</v>
      </c>
      <c r="E24" s="110" t="s">
        <v>25</v>
      </c>
      <c r="F24" s="110" t="s">
        <v>28</v>
      </c>
      <c r="G24" s="55">
        <v>3</v>
      </c>
      <c r="H24" s="51">
        <v>1</v>
      </c>
      <c r="I24" s="51">
        <v>4.21</v>
      </c>
      <c r="J24" s="11">
        <v>17697</v>
      </c>
      <c r="K24" s="11">
        <f t="shared" si="8"/>
        <v>74504.37</v>
      </c>
      <c r="L24" s="88">
        <v>0.5</v>
      </c>
      <c r="M24" s="11">
        <f t="shared" si="13"/>
        <v>37252.184999999998</v>
      </c>
      <c r="N24" s="11"/>
      <c r="O24" s="11"/>
      <c r="P24" s="77">
        <v>0.1</v>
      </c>
      <c r="Q24" s="11">
        <f t="shared" si="9"/>
        <v>3725.2184999999999</v>
      </c>
      <c r="R24" s="53">
        <v>0.1</v>
      </c>
      <c r="S24" s="12">
        <f t="shared" si="10"/>
        <v>7450.4369999999999</v>
      </c>
      <c r="T24" s="70"/>
      <c r="U24" s="70"/>
      <c r="V24" s="70">
        <f t="shared" ref="V24:V25" si="18">(K24+S24+U24)*H24</f>
        <v>81954.807000000001</v>
      </c>
      <c r="W24" s="70">
        <f t="shared" ref="W24:W25" si="19">(K24+M24+Q24+S24+U24)*H24</f>
        <v>122932.2105</v>
      </c>
      <c r="X24" s="50">
        <f t="shared" si="11"/>
        <v>40977.4035</v>
      </c>
      <c r="Y24" s="13">
        <f t="shared" si="12"/>
        <v>1475186.5260000001</v>
      </c>
    </row>
    <row r="25" spans="1:25" x14ac:dyDescent="0.25">
      <c r="A25" s="40" t="s">
        <v>120</v>
      </c>
      <c r="B25" s="60" t="s">
        <v>30</v>
      </c>
      <c r="C25" s="110">
        <v>8</v>
      </c>
      <c r="D25" s="110">
        <v>4</v>
      </c>
      <c r="E25" s="110" t="s">
        <v>25</v>
      </c>
      <c r="F25" s="110" t="s">
        <v>28</v>
      </c>
      <c r="G25" s="55">
        <v>3</v>
      </c>
      <c r="H25" s="51">
        <v>1</v>
      </c>
      <c r="I25" s="51">
        <v>4.1399999999999997</v>
      </c>
      <c r="J25" s="11">
        <v>17697</v>
      </c>
      <c r="K25" s="11">
        <f t="shared" si="8"/>
        <v>73265.579999999987</v>
      </c>
      <c r="L25" s="88">
        <v>0.5</v>
      </c>
      <c r="M25" s="11">
        <f t="shared" si="13"/>
        <v>36632.789999999994</v>
      </c>
      <c r="N25" s="11"/>
      <c r="O25" s="11"/>
      <c r="P25" s="77">
        <v>0.1</v>
      </c>
      <c r="Q25" s="11">
        <f t="shared" si="9"/>
        <v>3663.2789999999995</v>
      </c>
      <c r="R25" s="53">
        <v>0.1</v>
      </c>
      <c r="S25" s="12">
        <f t="shared" si="10"/>
        <v>7326.5579999999991</v>
      </c>
      <c r="T25" s="70"/>
      <c r="U25" s="70"/>
      <c r="V25" s="70">
        <f t="shared" si="18"/>
        <v>80592.137999999992</v>
      </c>
      <c r="W25" s="70">
        <f t="shared" si="19"/>
        <v>120888.20699999998</v>
      </c>
      <c r="X25" s="50">
        <f t="shared" si="11"/>
        <v>40296.068999999989</v>
      </c>
      <c r="Y25" s="13">
        <f t="shared" si="12"/>
        <v>1450658.4839999997</v>
      </c>
    </row>
    <row r="26" spans="1:25" x14ac:dyDescent="0.25">
      <c r="A26" s="40" t="s">
        <v>121</v>
      </c>
      <c r="B26" s="60" t="s">
        <v>31</v>
      </c>
      <c r="C26" s="110">
        <v>21</v>
      </c>
      <c r="D26" s="110">
        <v>8</v>
      </c>
      <c r="E26" s="110" t="s">
        <v>25</v>
      </c>
      <c r="F26" s="110" t="s">
        <v>33</v>
      </c>
      <c r="G26" s="52">
        <v>1</v>
      </c>
      <c r="H26" s="51">
        <v>0.5</v>
      </c>
      <c r="I26" s="51">
        <v>4.45</v>
      </c>
      <c r="J26" s="11">
        <v>17697</v>
      </c>
      <c r="K26" s="11">
        <f t="shared" si="8"/>
        <v>78751.650000000009</v>
      </c>
      <c r="L26" s="88">
        <v>0.5</v>
      </c>
      <c r="M26" s="11">
        <f t="shared" si="13"/>
        <v>39375.825000000004</v>
      </c>
      <c r="N26" s="11"/>
      <c r="O26" s="11"/>
      <c r="P26" s="77">
        <v>0.1</v>
      </c>
      <c r="Q26" s="11">
        <f t="shared" si="9"/>
        <v>3937.5825000000004</v>
      </c>
      <c r="R26" s="53">
        <v>0.1</v>
      </c>
      <c r="S26" s="12">
        <f t="shared" si="10"/>
        <v>7875.1650000000009</v>
      </c>
      <c r="T26" s="70"/>
      <c r="U26" s="70"/>
      <c r="V26" s="70">
        <f t="shared" ref="V26:V64" si="20">(K26+S26+U26)*H26</f>
        <v>43313.407500000001</v>
      </c>
      <c r="W26" s="70">
        <f t="shared" ref="W26:W36" si="21">(K26+M26+Q26+S26+U26)*H26</f>
        <v>64970.111250000002</v>
      </c>
      <c r="X26" s="50">
        <f t="shared" si="11"/>
        <v>21656.703750000001</v>
      </c>
      <c r="Y26" s="13">
        <f t="shared" si="12"/>
        <v>779641.33499999996</v>
      </c>
    </row>
    <row r="27" spans="1:25" x14ac:dyDescent="0.25">
      <c r="A27" s="40" t="s">
        <v>124</v>
      </c>
      <c r="B27" s="60" t="s">
        <v>31</v>
      </c>
      <c r="C27" s="110">
        <v>7</v>
      </c>
      <c r="D27" s="110">
        <v>6</v>
      </c>
      <c r="E27" s="110" t="s">
        <v>25</v>
      </c>
      <c r="F27" s="110" t="s">
        <v>28</v>
      </c>
      <c r="G27" s="52">
        <v>3</v>
      </c>
      <c r="H27" s="51">
        <v>0.5</v>
      </c>
      <c r="I27" s="51">
        <v>4.1399999999999997</v>
      </c>
      <c r="J27" s="11">
        <v>17697</v>
      </c>
      <c r="K27" s="11">
        <f>I27*J27</f>
        <v>73265.579999999987</v>
      </c>
      <c r="L27" s="88">
        <v>0.5</v>
      </c>
      <c r="M27" s="11">
        <f>L27*K27</f>
        <v>36632.789999999994</v>
      </c>
      <c r="N27" s="11"/>
      <c r="O27" s="11"/>
      <c r="P27" s="77">
        <v>0.1</v>
      </c>
      <c r="Q27" s="11">
        <f t="shared" si="9"/>
        <v>3663.2789999999995</v>
      </c>
      <c r="R27" s="53">
        <v>0.1</v>
      </c>
      <c r="S27" s="12">
        <f t="shared" si="10"/>
        <v>7326.5579999999991</v>
      </c>
      <c r="T27" s="70"/>
      <c r="U27" s="70"/>
      <c r="V27" s="70">
        <f t="shared" si="20"/>
        <v>40296.068999999996</v>
      </c>
      <c r="W27" s="70">
        <f t="shared" si="21"/>
        <v>60444.10349999999</v>
      </c>
      <c r="X27" s="50">
        <f t="shared" si="11"/>
        <v>20148.034499999994</v>
      </c>
      <c r="Y27" s="13">
        <f t="shared" si="12"/>
        <v>725329.24199999985</v>
      </c>
    </row>
    <row r="28" spans="1:25" ht="30" x14ac:dyDescent="0.25">
      <c r="A28" s="40" t="s">
        <v>97</v>
      </c>
      <c r="B28" s="60" t="s">
        <v>32</v>
      </c>
      <c r="C28" s="110">
        <v>30</v>
      </c>
      <c r="D28" s="110">
        <v>6</v>
      </c>
      <c r="E28" s="110" t="s">
        <v>25</v>
      </c>
      <c r="F28" s="110" t="s">
        <v>33</v>
      </c>
      <c r="G28" s="55">
        <v>4</v>
      </c>
      <c r="H28" s="51">
        <v>1.5</v>
      </c>
      <c r="I28" s="51">
        <v>3.73</v>
      </c>
      <c r="J28" s="11">
        <v>17697</v>
      </c>
      <c r="K28" s="11">
        <f t="shared" si="8"/>
        <v>66009.81</v>
      </c>
      <c r="L28" s="88"/>
      <c r="M28" s="11"/>
      <c r="N28" s="11"/>
      <c r="O28" s="11"/>
      <c r="P28" s="77"/>
      <c r="Q28" s="11"/>
      <c r="R28" s="53">
        <v>0.1</v>
      </c>
      <c r="S28" s="12">
        <f t="shared" si="10"/>
        <v>6600.9809999999998</v>
      </c>
      <c r="T28" s="70"/>
      <c r="U28" s="70"/>
      <c r="V28" s="70">
        <f t="shared" si="20"/>
        <v>108916.1865</v>
      </c>
      <c r="W28" s="70">
        <f t="shared" si="21"/>
        <v>108916.1865</v>
      </c>
      <c r="X28" s="50">
        <f t="shared" si="11"/>
        <v>0</v>
      </c>
      <c r="Y28" s="13">
        <f t="shared" si="12"/>
        <v>1306994.2379999999</v>
      </c>
    </row>
    <row r="29" spans="1:25" x14ac:dyDescent="0.25">
      <c r="A29" s="40" t="s">
        <v>96</v>
      </c>
      <c r="B29" s="60" t="s">
        <v>34</v>
      </c>
      <c r="C29" s="110">
        <v>16</v>
      </c>
      <c r="D29" s="110">
        <v>3</v>
      </c>
      <c r="E29" s="110" t="s">
        <v>25</v>
      </c>
      <c r="F29" s="110" t="s">
        <v>33</v>
      </c>
      <c r="G29" s="55">
        <v>4</v>
      </c>
      <c r="H29" s="51">
        <v>0.5</v>
      </c>
      <c r="I29" s="51">
        <v>3.65</v>
      </c>
      <c r="J29" s="11">
        <v>17697</v>
      </c>
      <c r="K29" s="11">
        <f t="shared" si="8"/>
        <v>64594.049999999996</v>
      </c>
      <c r="L29" s="88"/>
      <c r="M29" s="11"/>
      <c r="N29" s="11"/>
      <c r="O29" s="11"/>
      <c r="P29" s="77"/>
      <c r="Q29" s="11"/>
      <c r="R29" s="53">
        <v>0.1</v>
      </c>
      <c r="S29" s="12">
        <f t="shared" si="10"/>
        <v>6459.4049999999997</v>
      </c>
      <c r="T29" s="70"/>
      <c r="U29" s="70"/>
      <c r="V29" s="70">
        <f t="shared" si="20"/>
        <v>35526.727500000001</v>
      </c>
      <c r="W29" s="70">
        <f t="shared" si="21"/>
        <v>35526.727500000001</v>
      </c>
      <c r="X29" s="50">
        <f t="shared" si="11"/>
        <v>0</v>
      </c>
      <c r="Y29" s="13">
        <f t="shared" si="12"/>
        <v>426320.73</v>
      </c>
    </row>
    <row r="30" spans="1:25" ht="30" x14ac:dyDescent="0.25">
      <c r="A30" s="40" t="s">
        <v>68</v>
      </c>
      <c r="B30" s="60" t="s">
        <v>69</v>
      </c>
      <c r="C30" s="110">
        <v>38</v>
      </c>
      <c r="D30" s="110">
        <v>5</v>
      </c>
      <c r="E30" s="110" t="s">
        <v>25</v>
      </c>
      <c r="F30" s="110" t="s">
        <v>28</v>
      </c>
      <c r="G30" s="55">
        <v>1</v>
      </c>
      <c r="H30" s="51">
        <v>1.5</v>
      </c>
      <c r="I30" s="51">
        <v>4.75</v>
      </c>
      <c r="J30" s="11">
        <v>17697</v>
      </c>
      <c r="K30" s="11">
        <f t="shared" si="8"/>
        <v>84060.75</v>
      </c>
      <c r="L30" s="88">
        <v>0.5</v>
      </c>
      <c r="M30" s="11">
        <f t="shared" ref="M30:M50" si="22">L30*K30</f>
        <v>42030.375</v>
      </c>
      <c r="N30" s="11"/>
      <c r="O30" s="11"/>
      <c r="P30" s="77">
        <v>0.1</v>
      </c>
      <c r="Q30" s="11">
        <f t="shared" ref="Q30:Q50" si="23">M30*P30</f>
        <v>4203.0375000000004</v>
      </c>
      <c r="R30" s="53">
        <v>0.1</v>
      </c>
      <c r="S30" s="12">
        <f t="shared" si="10"/>
        <v>8406.0750000000007</v>
      </c>
      <c r="T30" s="70"/>
      <c r="U30" s="70"/>
      <c r="V30" s="70">
        <f t="shared" si="20"/>
        <v>138700.23749999999</v>
      </c>
      <c r="W30" s="70">
        <f t="shared" si="21"/>
        <v>208050.35625000001</v>
      </c>
      <c r="X30" s="50">
        <f t="shared" si="11"/>
        <v>69350.118750000023</v>
      </c>
      <c r="Y30" s="13">
        <f t="shared" si="12"/>
        <v>2496604.2750000004</v>
      </c>
    </row>
    <row r="31" spans="1:25" x14ac:dyDescent="0.25">
      <c r="A31" s="40" t="s">
        <v>63</v>
      </c>
      <c r="B31" s="60" t="s">
        <v>35</v>
      </c>
      <c r="C31" s="110">
        <v>10</v>
      </c>
      <c r="D31" s="110">
        <v>3</v>
      </c>
      <c r="E31" s="110" t="s">
        <v>25</v>
      </c>
      <c r="F31" s="90" t="s">
        <v>28</v>
      </c>
      <c r="G31" s="61">
        <v>2</v>
      </c>
      <c r="H31" s="51">
        <v>1.25</v>
      </c>
      <c r="I31" s="51">
        <v>4.2300000000000004</v>
      </c>
      <c r="J31" s="11">
        <v>17697</v>
      </c>
      <c r="K31" s="11">
        <f t="shared" si="8"/>
        <v>74858.310000000012</v>
      </c>
      <c r="L31" s="88">
        <v>0.5</v>
      </c>
      <c r="M31" s="11">
        <f t="shared" si="22"/>
        <v>37429.155000000006</v>
      </c>
      <c r="N31" s="11"/>
      <c r="O31" s="11"/>
      <c r="P31" s="77">
        <v>0.1</v>
      </c>
      <c r="Q31" s="11">
        <f t="shared" si="23"/>
        <v>3742.915500000001</v>
      </c>
      <c r="R31" s="53">
        <v>0.1</v>
      </c>
      <c r="S31" s="12">
        <f t="shared" si="10"/>
        <v>7485.8310000000019</v>
      </c>
      <c r="T31" s="70"/>
      <c r="U31" s="70"/>
      <c r="V31" s="70">
        <f t="shared" si="20"/>
        <v>102930.17625000002</v>
      </c>
      <c r="W31" s="70">
        <f t="shared" si="21"/>
        <v>154395.26437500003</v>
      </c>
      <c r="X31" s="50">
        <f t="shared" si="11"/>
        <v>51465.088125000009</v>
      </c>
      <c r="Y31" s="13">
        <f t="shared" si="12"/>
        <v>1852743.1725000003</v>
      </c>
    </row>
    <row r="32" spans="1:25" x14ac:dyDescent="0.25">
      <c r="A32" s="40" t="s">
        <v>122</v>
      </c>
      <c r="B32" s="60" t="s">
        <v>35</v>
      </c>
      <c r="C32" s="145" t="s">
        <v>105</v>
      </c>
      <c r="D32" s="146"/>
      <c r="E32" s="110" t="s">
        <v>25</v>
      </c>
      <c r="F32" s="90" t="s">
        <v>28</v>
      </c>
      <c r="G32" s="61">
        <v>4</v>
      </c>
      <c r="H32" s="51">
        <v>1.25</v>
      </c>
      <c r="I32" s="51">
        <v>3.52</v>
      </c>
      <c r="J32" s="11">
        <v>17697</v>
      </c>
      <c r="K32" s="11">
        <f t="shared" si="8"/>
        <v>62293.440000000002</v>
      </c>
      <c r="L32" s="88">
        <v>0.5</v>
      </c>
      <c r="M32" s="11">
        <f t="shared" si="22"/>
        <v>31146.720000000001</v>
      </c>
      <c r="N32" s="11"/>
      <c r="O32" s="11"/>
      <c r="P32" s="77">
        <v>0.1</v>
      </c>
      <c r="Q32" s="11">
        <f t="shared" si="23"/>
        <v>3114.6720000000005</v>
      </c>
      <c r="R32" s="53">
        <v>0.1</v>
      </c>
      <c r="S32" s="12">
        <f t="shared" si="10"/>
        <v>6229.344000000001</v>
      </c>
      <c r="T32" s="70"/>
      <c r="U32" s="70"/>
      <c r="V32" s="70">
        <f t="shared" si="20"/>
        <v>85653.48</v>
      </c>
      <c r="W32" s="70">
        <f t="shared" si="21"/>
        <v>128480.22</v>
      </c>
      <c r="X32" s="50">
        <f t="shared" si="11"/>
        <v>42826.740000000005</v>
      </c>
      <c r="Y32" s="13">
        <f t="shared" si="12"/>
        <v>1541762.6400000001</v>
      </c>
    </row>
    <row r="33" spans="1:29" x14ac:dyDescent="0.25">
      <c r="A33" s="40" t="s">
        <v>132</v>
      </c>
      <c r="B33" s="60" t="s">
        <v>35</v>
      </c>
      <c r="C33" s="110">
        <v>22</v>
      </c>
      <c r="D33" s="110">
        <v>4</v>
      </c>
      <c r="E33" s="110" t="s">
        <v>25</v>
      </c>
      <c r="F33" s="90" t="s">
        <v>28</v>
      </c>
      <c r="G33" s="61">
        <v>3</v>
      </c>
      <c r="H33" s="51">
        <v>1.25</v>
      </c>
      <c r="I33" s="51">
        <v>4.43</v>
      </c>
      <c r="J33" s="11">
        <v>17697</v>
      </c>
      <c r="K33" s="11">
        <f t="shared" si="8"/>
        <v>78397.709999999992</v>
      </c>
      <c r="L33" s="88">
        <v>0.5</v>
      </c>
      <c r="M33" s="11">
        <f t="shared" si="22"/>
        <v>39198.854999999996</v>
      </c>
      <c r="N33" s="11"/>
      <c r="O33" s="11"/>
      <c r="P33" s="77">
        <v>0.1</v>
      </c>
      <c r="Q33" s="11">
        <f t="shared" si="23"/>
        <v>3919.8854999999999</v>
      </c>
      <c r="R33" s="53">
        <v>0.1</v>
      </c>
      <c r="S33" s="12">
        <f t="shared" si="10"/>
        <v>7839.7709999999997</v>
      </c>
      <c r="T33" s="70"/>
      <c r="U33" s="70"/>
      <c r="V33" s="70">
        <f t="shared" si="20"/>
        <v>107796.85124999998</v>
      </c>
      <c r="W33" s="70">
        <f t="shared" si="21"/>
        <v>161695.27687499998</v>
      </c>
      <c r="X33" s="50">
        <f t="shared" si="11"/>
        <v>53898.425625000003</v>
      </c>
      <c r="Y33" s="13">
        <f t="shared" si="12"/>
        <v>1940343.3224999998</v>
      </c>
    </row>
    <row r="34" spans="1:29" x14ac:dyDescent="0.25">
      <c r="A34" s="40" t="s">
        <v>98</v>
      </c>
      <c r="B34" s="60" t="s">
        <v>35</v>
      </c>
      <c r="C34" s="110">
        <v>8</v>
      </c>
      <c r="D34" s="110">
        <v>4</v>
      </c>
      <c r="E34" s="110" t="s">
        <v>25</v>
      </c>
      <c r="F34" s="90" t="s">
        <v>28</v>
      </c>
      <c r="G34" s="61">
        <v>4</v>
      </c>
      <c r="H34" s="51">
        <v>1.25</v>
      </c>
      <c r="I34" s="51">
        <v>3.85</v>
      </c>
      <c r="J34" s="11">
        <v>17697</v>
      </c>
      <c r="K34" s="11">
        <f t="shared" si="8"/>
        <v>68133.45</v>
      </c>
      <c r="L34" s="88">
        <v>0.5</v>
      </c>
      <c r="M34" s="11">
        <f t="shared" si="22"/>
        <v>34066.724999999999</v>
      </c>
      <c r="N34" s="11"/>
      <c r="O34" s="11"/>
      <c r="P34" s="77">
        <v>0.1</v>
      </c>
      <c r="Q34" s="11">
        <f t="shared" si="23"/>
        <v>3406.6725000000001</v>
      </c>
      <c r="R34" s="53">
        <v>0.1</v>
      </c>
      <c r="S34" s="12">
        <f t="shared" si="10"/>
        <v>6813.3450000000003</v>
      </c>
      <c r="T34" s="70"/>
      <c r="U34" s="70"/>
      <c r="V34" s="70">
        <f t="shared" si="20"/>
        <v>93683.493749999994</v>
      </c>
      <c r="W34" s="70">
        <f t="shared" si="21"/>
        <v>140525.24062499998</v>
      </c>
      <c r="X34" s="50">
        <f t="shared" si="11"/>
        <v>46841.746874999983</v>
      </c>
      <c r="Y34" s="13">
        <f t="shared" si="12"/>
        <v>1686302.8874999997</v>
      </c>
    </row>
    <row r="35" spans="1:29" ht="17.25" customHeight="1" x14ac:dyDescent="0.25">
      <c r="A35" s="40" t="s">
        <v>135</v>
      </c>
      <c r="B35" s="60" t="s">
        <v>35</v>
      </c>
      <c r="C35" s="92">
        <v>3</v>
      </c>
      <c r="D35" s="92">
        <v>4</v>
      </c>
      <c r="E35" s="110" t="s">
        <v>25</v>
      </c>
      <c r="F35" s="90" t="s">
        <v>33</v>
      </c>
      <c r="G35" s="61">
        <v>4</v>
      </c>
      <c r="H35" s="51">
        <v>1.25</v>
      </c>
      <c r="I35" s="51">
        <v>3.45</v>
      </c>
      <c r="J35" s="11">
        <v>17697</v>
      </c>
      <c r="K35" s="11">
        <f t="shared" si="8"/>
        <v>61054.65</v>
      </c>
      <c r="L35" s="88">
        <v>0.5</v>
      </c>
      <c r="M35" s="11">
        <f t="shared" si="22"/>
        <v>30527.325000000001</v>
      </c>
      <c r="N35" s="11"/>
      <c r="O35" s="11"/>
      <c r="P35" s="77">
        <v>0.1</v>
      </c>
      <c r="Q35" s="11">
        <f t="shared" si="23"/>
        <v>3052.7325000000001</v>
      </c>
      <c r="R35" s="53">
        <v>0.1</v>
      </c>
      <c r="S35" s="12">
        <f t="shared" si="10"/>
        <v>6105.4650000000001</v>
      </c>
      <c r="T35" s="70"/>
      <c r="U35" s="70"/>
      <c r="V35" s="70">
        <f t="shared" si="20"/>
        <v>83950.143750000003</v>
      </c>
      <c r="W35" s="70">
        <f t="shared" si="21"/>
        <v>125925.215625</v>
      </c>
      <c r="X35" s="50">
        <f t="shared" si="11"/>
        <v>41975.071874999994</v>
      </c>
      <c r="Y35" s="13">
        <f t="shared" si="12"/>
        <v>1511102.5874999999</v>
      </c>
    </row>
    <row r="36" spans="1:29" x14ac:dyDescent="0.25">
      <c r="A36" s="40" t="s">
        <v>136</v>
      </c>
      <c r="B36" s="60" t="s">
        <v>35</v>
      </c>
      <c r="C36" s="110">
        <v>10</v>
      </c>
      <c r="D36" s="110">
        <v>7</v>
      </c>
      <c r="E36" s="110" t="s">
        <v>25</v>
      </c>
      <c r="F36" s="90" t="s">
        <v>28</v>
      </c>
      <c r="G36" s="61">
        <v>4</v>
      </c>
      <c r="H36" s="51">
        <v>1.25</v>
      </c>
      <c r="I36" s="51">
        <v>3.94</v>
      </c>
      <c r="J36" s="11">
        <v>17697</v>
      </c>
      <c r="K36" s="11">
        <f t="shared" si="8"/>
        <v>69726.179999999993</v>
      </c>
      <c r="L36" s="88">
        <v>0.5</v>
      </c>
      <c r="M36" s="11">
        <f t="shared" si="22"/>
        <v>34863.089999999997</v>
      </c>
      <c r="N36" s="11"/>
      <c r="O36" s="11"/>
      <c r="P36" s="77">
        <v>0.1</v>
      </c>
      <c r="Q36" s="11">
        <f t="shared" si="23"/>
        <v>3486.3089999999997</v>
      </c>
      <c r="R36" s="53">
        <v>0.1</v>
      </c>
      <c r="S36" s="12">
        <f t="shared" si="10"/>
        <v>6972.6179999999995</v>
      </c>
      <c r="T36" s="70"/>
      <c r="U36" s="70"/>
      <c r="V36" s="70">
        <f t="shared" si="20"/>
        <v>95873.497499999998</v>
      </c>
      <c r="W36" s="70">
        <f t="shared" si="21"/>
        <v>143810.24624999997</v>
      </c>
      <c r="X36" s="50">
        <f t="shared" si="11"/>
        <v>47936.74874999997</v>
      </c>
      <c r="Y36" s="13">
        <f t="shared" si="12"/>
        <v>1725722.9549999996</v>
      </c>
    </row>
    <row r="37" spans="1:29" x14ac:dyDescent="0.25">
      <c r="A37" s="40" t="s">
        <v>64</v>
      </c>
      <c r="B37" s="60" t="s">
        <v>35</v>
      </c>
      <c r="C37" s="110">
        <v>9</v>
      </c>
      <c r="D37" s="110">
        <v>9</v>
      </c>
      <c r="E37" s="110" t="s">
        <v>25</v>
      </c>
      <c r="F37" s="90" t="s">
        <v>28</v>
      </c>
      <c r="G37" s="61">
        <v>2</v>
      </c>
      <c r="H37" s="51">
        <v>1.25</v>
      </c>
      <c r="I37" s="51">
        <v>4.16</v>
      </c>
      <c r="J37" s="11">
        <v>17697</v>
      </c>
      <c r="K37" s="11">
        <f>I37*J37</f>
        <v>73619.520000000004</v>
      </c>
      <c r="L37" s="88">
        <v>0.5</v>
      </c>
      <c r="M37" s="11">
        <f>L37*K37</f>
        <v>36809.760000000002</v>
      </c>
      <c r="N37" s="88">
        <v>0.35</v>
      </c>
      <c r="O37" s="11">
        <f>(K37+M37)*N37</f>
        <v>38650.248</v>
      </c>
      <c r="P37" s="77">
        <v>0.1</v>
      </c>
      <c r="Q37" s="11">
        <f>M37*P37</f>
        <v>3680.9760000000006</v>
      </c>
      <c r="R37" s="53">
        <v>0.1</v>
      </c>
      <c r="S37" s="12">
        <f t="shared" si="10"/>
        <v>7361.9520000000011</v>
      </c>
      <c r="T37" s="70"/>
      <c r="U37" s="70"/>
      <c r="V37" s="70">
        <f t="shared" si="20"/>
        <v>101226.84000000001</v>
      </c>
      <c r="W37" s="70">
        <f>(K37+M37+Q37+S37+U37+O37)*H37</f>
        <v>200153.07</v>
      </c>
      <c r="X37" s="50">
        <f t="shared" si="11"/>
        <v>98926.23</v>
      </c>
      <c r="Y37" s="13">
        <f t="shared" si="12"/>
        <v>2401836.84</v>
      </c>
    </row>
    <row r="38" spans="1:29" x14ac:dyDescent="0.25">
      <c r="A38" s="40" t="s">
        <v>91</v>
      </c>
      <c r="B38" s="60" t="s">
        <v>35</v>
      </c>
      <c r="C38" s="110">
        <v>12</v>
      </c>
      <c r="D38" s="110">
        <v>8</v>
      </c>
      <c r="E38" s="110" t="s">
        <v>25</v>
      </c>
      <c r="F38" s="90" t="s">
        <v>33</v>
      </c>
      <c r="G38" s="61">
        <v>2</v>
      </c>
      <c r="H38" s="51">
        <v>1.25</v>
      </c>
      <c r="I38" s="51">
        <v>4.0999999999999996</v>
      </c>
      <c r="J38" s="11">
        <v>17697</v>
      </c>
      <c r="K38" s="11">
        <f t="shared" si="8"/>
        <v>72557.7</v>
      </c>
      <c r="L38" s="88">
        <v>0.5</v>
      </c>
      <c r="M38" s="11">
        <f t="shared" si="22"/>
        <v>36278.85</v>
      </c>
      <c r="N38" s="11"/>
      <c r="O38" s="11"/>
      <c r="P38" s="77">
        <v>0.1</v>
      </c>
      <c r="Q38" s="11">
        <f t="shared" si="23"/>
        <v>3627.8850000000002</v>
      </c>
      <c r="R38" s="53">
        <v>0.1</v>
      </c>
      <c r="S38" s="12">
        <f t="shared" si="10"/>
        <v>7255.77</v>
      </c>
      <c r="T38" s="70"/>
      <c r="U38" s="70"/>
      <c r="V38" s="70">
        <f t="shared" si="20"/>
        <v>99766.837499999994</v>
      </c>
      <c r="W38" s="70">
        <f t="shared" ref="W38:W44" si="24">(K38+M38+Q38+S38+U38+O38)*H38</f>
        <v>149650.25624999998</v>
      </c>
      <c r="X38" s="50">
        <f t="shared" si="11"/>
        <v>49883.418749999983</v>
      </c>
      <c r="Y38" s="13">
        <f t="shared" si="12"/>
        <v>1795803.0749999997</v>
      </c>
    </row>
    <row r="39" spans="1:29" x14ac:dyDescent="0.25">
      <c r="A39" s="40" t="s">
        <v>90</v>
      </c>
      <c r="B39" s="60" t="s">
        <v>35</v>
      </c>
      <c r="C39" s="110">
        <v>11</v>
      </c>
      <c r="D39" s="110">
        <v>0</v>
      </c>
      <c r="E39" s="110" t="s">
        <v>25</v>
      </c>
      <c r="F39" s="90" t="s">
        <v>28</v>
      </c>
      <c r="G39" s="61">
        <v>3</v>
      </c>
      <c r="H39" s="51">
        <v>1.25</v>
      </c>
      <c r="I39" s="51">
        <v>4.21</v>
      </c>
      <c r="J39" s="11">
        <v>17697</v>
      </c>
      <c r="K39" s="11">
        <f t="shared" si="8"/>
        <v>74504.37</v>
      </c>
      <c r="L39" s="88">
        <v>0.5</v>
      </c>
      <c r="M39" s="11">
        <f t="shared" si="22"/>
        <v>37252.184999999998</v>
      </c>
      <c r="N39" s="11"/>
      <c r="O39" s="11"/>
      <c r="P39" s="77">
        <v>0.1</v>
      </c>
      <c r="Q39" s="11">
        <f t="shared" si="23"/>
        <v>3725.2184999999999</v>
      </c>
      <c r="R39" s="53">
        <v>0.1</v>
      </c>
      <c r="S39" s="12">
        <f t="shared" si="10"/>
        <v>7450.4369999999999</v>
      </c>
      <c r="T39" s="70"/>
      <c r="U39" s="70"/>
      <c r="V39" s="70">
        <f t="shared" si="20"/>
        <v>102443.50875000001</v>
      </c>
      <c r="W39" s="70">
        <f t="shared" si="24"/>
        <v>153665.263125</v>
      </c>
      <c r="X39" s="50">
        <f t="shared" si="11"/>
        <v>51221.75437499999</v>
      </c>
      <c r="Y39" s="13">
        <f t="shared" si="12"/>
        <v>1843983.1575</v>
      </c>
    </row>
    <row r="40" spans="1:29" x14ac:dyDescent="0.25">
      <c r="A40" s="40" t="s">
        <v>123</v>
      </c>
      <c r="B40" s="60" t="s">
        <v>35</v>
      </c>
      <c r="C40" s="147" t="s">
        <v>105</v>
      </c>
      <c r="D40" s="148"/>
      <c r="E40" s="110" t="s">
        <v>25</v>
      </c>
      <c r="F40" s="90" t="s">
        <v>33</v>
      </c>
      <c r="G40" s="61">
        <v>4</v>
      </c>
      <c r="H40" s="51">
        <v>1.25</v>
      </c>
      <c r="I40" s="51">
        <v>3.32</v>
      </c>
      <c r="J40" s="11">
        <v>17697</v>
      </c>
      <c r="K40" s="11">
        <f t="shared" si="8"/>
        <v>58754.039999999994</v>
      </c>
      <c r="L40" s="88">
        <v>0.5</v>
      </c>
      <c r="M40" s="11">
        <f t="shared" si="22"/>
        <v>29377.019999999997</v>
      </c>
      <c r="N40" s="11"/>
      <c r="O40" s="11"/>
      <c r="P40" s="77">
        <v>0.1</v>
      </c>
      <c r="Q40" s="11">
        <f t="shared" si="23"/>
        <v>2937.7019999999998</v>
      </c>
      <c r="R40" s="53">
        <v>0.1</v>
      </c>
      <c r="S40" s="12">
        <f t="shared" si="10"/>
        <v>5875.4039999999995</v>
      </c>
      <c r="T40" s="70"/>
      <c r="U40" s="70"/>
      <c r="V40" s="70">
        <f t="shared" si="20"/>
        <v>80786.804999999993</v>
      </c>
      <c r="W40" s="70">
        <f t="shared" si="24"/>
        <v>121180.20749999999</v>
      </c>
      <c r="X40" s="50">
        <f t="shared" si="11"/>
        <v>40393.402499999997</v>
      </c>
      <c r="Y40" s="13">
        <f t="shared" si="12"/>
        <v>1454162.4899999998</v>
      </c>
    </row>
    <row r="41" spans="1:29" x14ac:dyDescent="0.25">
      <c r="A41" s="40" t="s">
        <v>99</v>
      </c>
      <c r="B41" s="60" t="s">
        <v>35</v>
      </c>
      <c r="C41" s="92">
        <v>15</v>
      </c>
      <c r="D41" s="92">
        <v>5</v>
      </c>
      <c r="E41" s="110" t="s">
        <v>25</v>
      </c>
      <c r="F41" s="90" t="s">
        <v>33</v>
      </c>
      <c r="G41" s="61">
        <v>4</v>
      </c>
      <c r="H41" s="51">
        <v>1.25</v>
      </c>
      <c r="I41" s="51">
        <v>3.61</v>
      </c>
      <c r="J41" s="11">
        <v>17697</v>
      </c>
      <c r="K41" s="11">
        <f t="shared" si="8"/>
        <v>63886.17</v>
      </c>
      <c r="L41" s="88">
        <v>0.5</v>
      </c>
      <c r="M41" s="11">
        <f t="shared" si="22"/>
        <v>31943.084999999999</v>
      </c>
      <c r="N41" s="11"/>
      <c r="O41" s="11"/>
      <c r="P41" s="77">
        <v>0.1</v>
      </c>
      <c r="Q41" s="11">
        <f t="shared" si="23"/>
        <v>3194.3085000000001</v>
      </c>
      <c r="R41" s="53">
        <v>0.1</v>
      </c>
      <c r="S41" s="12">
        <f t="shared" si="10"/>
        <v>6388.6170000000002</v>
      </c>
      <c r="T41" s="70"/>
      <c r="U41" s="70"/>
      <c r="V41" s="70">
        <f t="shared" si="20"/>
        <v>87843.483749999999</v>
      </c>
      <c r="W41" s="70">
        <f t="shared" si="24"/>
        <v>131765.22562499999</v>
      </c>
      <c r="X41" s="50">
        <f t="shared" si="11"/>
        <v>43921.741874999992</v>
      </c>
      <c r="Y41" s="13">
        <f t="shared" si="12"/>
        <v>1581182.7075</v>
      </c>
    </row>
    <row r="42" spans="1:29" s="48" customFormat="1" ht="15" customHeight="1" x14ac:dyDescent="0.25">
      <c r="A42" s="40" t="s">
        <v>87</v>
      </c>
      <c r="B42" s="82" t="s">
        <v>35</v>
      </c>
      <c r="C42" s="83">
        <v>7</v>
      </c>
      <c r="D42" s="84">
        <v>2</v>
      </c>
      <c r="E42" s="84" t="s">
        <v>25</v>
      </c>
      <c r="F42" s="85" t="s">
        <v>28</v>
      </c>
      <c r="G42" s="61">
        <v>3</v>
      </c>
      <c r="H42" s="86">
        <v>1.25</v>
      </c>
      <c r="I42" s="86">
        <v>4.1399999999999997</v>
      </c>
      <c r="J42" s="125">
        <v>17697</v>
      </c>
      <c r="K42" s="125">
        <f>I42*J42</f>
        <v>73265.579999999987</v>
      </c>
      <c r="L42" s="126">
        <v>0.5</v>
      </c>
      <c r="M42" s="11">
        <f t="shared" si="22"/>
        <v>36632.789999999994</v>
      </c>
      <c r="N42" s="11"/>
      <c r="O42" s="11"/>
      <c r="P42" s="127">
        <v>0.1</v>
      </c>
      <c r="Q42" s="11">
        <f t="shared" si="23"/>
        <v>3663.2789999999995</v>
      </c>
      <c r="R42" s="87">
        <v>0.1</v>
      </c>
      <c r="S42" s="12">
        <f t="shared" si="10"/>
        <v>7326.5579999999991</v>
      </c>
      <c r="T42" s="128"/>
      <c r="U42" s="128"/>
      <c r="V42" s="70">
        <f t="shared" ref="V42" si="25">(K42+S42+U42)*H42</f>
        <v>100740.17249999999</v>
      </c>
      <c r="W42" s="70">
        <f t="shared" ref="W42" si="26">(K42+M42+Q42+S42+U42+O42)*H42</f>
        <v>151110.25874999998</v>
      </c>
      <c r="X42" s="50">
        <f t="shared" ref="X42" si="27">W42-V42</f>
        <v>50370.086249999993</v>
      </c>
      <c r="Y42" s="13">
        <f t="shared" ref="Y42" si="28">W42*12</f>
        <v>1813323.1049999997</v>
      </c>
      <c r="Z42" s="47"/>
      <c r="AA42" s="47"/>
      <c r="AB42" s="47"/>
      <c r="AC42" s="47"/>
    </row>
    <row r="43" spans="1:29" ht="15" customHeight="1" x14ac:dyDescent="0.25">
      <c r="A43" s="40" t="s">
        <v>65</v>
      </c>
      <c r="B43" s="60" t="s">
        <v>35</v>
      </c>
      <c r="C43" s="89">
        <v>6</v>
      </c>
      <c r="D43" s="110">
        <v>0</v>
      </c>
      <c r="E43" s="110" t="s">
        <v>25</v>
      </c>
      <c r="F43" s="90" t="s">
        <v>28</v>
      </c>
      <c r="G43" s="61">
        <v>2</v>
      </c>
      <c r="H43" s="51">
        <v>1.25</v>
      </c>
      <c r="I43" s="51">
        <v>4.09</v>
      </c>
      <c r="J43" s="11">
        <v>17697</v>
      </c>
      <c r="K43" s="11">
        <f t="shared" si="8"/>
        <v>72380.73</v>
      </c>
      <c r="L43" s="88">
        <v>0.5</v>
      </c>
      <c r="M43" s="11">
        <f t="shared" si="22"/>
        <v>36190.364999999998</v>
      </c>
      <c r="N43" s="11"/>
      <c r="O43" s="11"/>
      <c r="P43" s="77">
        <v>0.1</v>
      </c>
      <c r="Q43" s="11">
        <f t="shared" si="23"/>
        <v>3619.0365000000002</v>
      </c>
      <c r="R43" s="53">
        <v>0.1</v>
      </c>
      <c r="S43" s="12">
        <f t="shared" si="10"/>
        <v>7238.0730000000003</v>
      </c>
      <c r="T43" s="70"/>
      <c r="U43" s="70"/>
      <c r="V43" s="70">
        <f t="shared" si="20"/>
        <v>99523.503750000003</v>
      </c>
      <c r="W43" s="70">
        <f t="shared" si="24"/>
        <v>149285.25562500002</v>
      </c>
      <c r="X43" s="50">
        <f t="shared" si="11"/>
        <v>49761.751875000016</v>
      </c>
      <c r="Y43" s="13">
        <f t="shared" si="12"/>
        <v>1791423.0675000004</v>
      </c>
    </row>
    <row r="44" spans="1:29" ht="15" customHeight="1" x14ac:dyDescent="0.25">
      <c r="A44" s="40" t="s">
        <v>121</v>
      </c>
      <c r="B44" s="60" t="s">
        <v>35</v>
      </c>
      <c r="C44" s="92">
        <v>21</v>
      </c>
      <c r="D44" s="92">
        <v>8</v>
      </c>
      <c r="E44" s="110" t="s">
        <v>25</v>
      </c>
      <c r="F44" s="90" t="s">
        <v>33</v>
      </c>
      <c r="G44" s="61">
        <v>1</v>
      </c>
      <c r="H44" s="51">
        <v>1.25</v>
      </c>
      <c r="I44" s="51">
        <v>4.45</v>
      </c>
      <c r="J44" s="11">
        <v>17697</v>
      </c>
      <c r="K44" s="11">
        <f t="shared" si="8"/>
        <v>78751.650000000009</v>
      </c>
      <c r="L44" s="88">
        <v>0.5</v>
      </c>
      <c r="M44" s="11">
        <f t="shared" si="22"/>
        <v>39375.825000000004</v>
      </c>
      <c r="N44" s="88">
        <v>0.4</v>
      </c>
      <c r="O44" s="11">
        <f>(K44+M44)*N44</f>
        <v>47250.990000000005</v>
      </c>
      <c r="P44" s="77">
        <v>0.1</v>
      </c>
      <c r="Q44" s="11">
        <f t="shared" si="23"/>
        <v>3937.5825000000004</v>
      </c>
      <c r="R44" s="53">
        <v>0.1</v>
      </c>
      <c r="S44" s="12">
        <f t="shared" si="10"/>
        <v>7875.1650000000009</v>
      </c>
      <c r="T44" s="70"/>
      <c r="U44" s="70"/>
      <c r="V44" s="70">
        <f t="shared" si="20"/>
        <v>108283.51875</v>
      </c>
      <c r="W44" s="70">
        <f t="shared" si="24"/>
        <v>221489.01562500003</v>
      </c>
      <c r="X44" s="50">
        <f t="shared" si="11"/>
        <v>113205.49687500003</v>
      </c>
      <c r="Y44" s="13">
        <f t="shared" si="12"/>
        <v>2657868.1875000005</v>
      </c>
    </row>
    <row r="45" spans="1:29" ht="15" customHeight="1" x14ac:dyDescent="0.25">
      <c r="A45" s="40" t="s">
        <v>127</v>
      </c>
      <c r="B45" s="60" t="s">
        <v>35</v>
      </c>
      <c r="C45" s="89">
        <v>3</v>
      </c>
      <c r="D45" s="110">
        <v>3</v>
      </c>
      <c r="E45" s="110" t="s">
        <v>25</v>
      </c>
      <c r="F45" s="90" t="s">
        <v>28</v>
      </c>
      <c r="G45" s="61">
        <v>4</v>
      </c>
      <c r="H45" s="51">
        <v>1.25</v>
      </c>
      <c r="I45" s="51">
        <v>3.71</v>
      </c>
      <c r="J45" s="11">
        <v>17697</v>
      </c>
      <c r="K45" s="11">
        <f t="shared" si="8"/>
        <v>65655.87</v>
      </c>
      <c r="L45" s="88">
        <v>0.5</v>
      </c>
      <c r="M45" s="11">
        <f t="shared" si="22"/>
        <v>32827.934999999998</v>
      </c>
      <c r="N45" s="11"/>
      <c r="O45" s="11"/>
      <c r="P45" s="77">
        <v>0.1</v>
      </c>
      <c r="Q45" s="11">
        <f t="shared" si="23"/>
        <v>3282.7934999999998</v>
      </c>
      <c r="R45" s="53">
        <v>0.1</v>
      </c>
      <c r="S45" s="12">
        <f t="shared" si="10"/>
        <v>6565.5869999999995</v>
      </c>
      <c r="T45" s="70"/>
      <c r="U45" s="70"/>
      <c r="V45" s="70">
        <f t="shared" si="20"/>
        <v>90276.821249999994</v>
      </c>
      <c r="W45" s="70">
        <f t="shared" ref="W45:W64" si="29">(K45+M45+Q45+S45+U45)*H45</f>
        <v>135415.231875</v>
      </c>
      <c r="X45" s="50">
        <f t="shared" si="11"/>
        <v>45138.410625000004</v>
      </c>
      <c r="Y45" s="13">
        <f t="shared" si="12"/>
        <v>1624982.7825</v>
      </c>
    </row>
    <row r="46" spans="1:29" ht="15" customHeight="1" x14ac:dyDescent="0.25">
      <c r="A46" s="40" t="s">
        <v>72</v>
      </c>
      <c r="B46" s="60" t="s">
        <v>35</v>
      </c>
      <c r="C46" s="92">
        <v>2</v>
      </c>
      <c r="D46" s="92">
        <v>10</v>
      </c>
      <c r="E46" s="110" t="s">
        <v>25</v>
      </c>
      <c r="F46" s="90" t="s">
        <v>28</v>
      </c>
      <c r="G46" s="61">
        <v>4</v>
      </c>
      <c r="H46" s="51">
        <v>1.25</v>
      </c>
      <c r="I46" s="51">
        <v>3.64</v>
      </c>
      <c r="J46" s="11">
        <v>17697</v>
      </c>
      <c r="K46" s="11">
        <f t="shared" si="8"/>
        <v>64417.08</v>
      </c>
      <c r="L46" s="88">
        <v>0.5</v>
      </c>
      <c r="M46" s="11">
        <f t="shared" si="22"/>
        <v>32208.54</v>
      </c>
      <c r="N46" s="11"/>
      <c r="O46" s="11"/>
      <c r="P46" s="77">
        <v>0.1</v>
      </c>
      <c r="Q46" s="11">
        <f t="shared" si="23"/>
        <v>3220.8540000000003</v>
      </c>
      <c r="R46" s="53">
        <v>0.1</v>
      </c>
      <c r="S46" s="12">
        <f t="shared" si="10"/>
        <v>6441.7080000000005</v>
      </c>
      <c r="T46" s="70"/>
      <c r="U46" s="70"/>
      <c r="V46" s="70">
        <f t="shared" si="20"/>
        <v>88573.485000000001</v>
      </c>
      <c r="W46" s="70">
        <f t="shared" si="29"/>
        <v>132860.22750000001</v>
      </c>
      <c r="X46" s="50">
        <f t="shared" si="11"/>
        <v>44286.742500000008</v>
      </c>
      <c r="Y46" s="13">
        <f t="shared" si="12"/>
        <v>1594322.73</v>
      </c>
    </row>
    <row r="47" spans="1:29" ht="15" customHeight="1" x14ac:dyDescent="0.25">
      <c r="A47" s="40" t="s">
        <v>128</v>
      </c>
      <c r="B47" s="60" t="s">
        <v>35</v>
      </c>
      <c r="C47" s="89">
        <v>5</v>
      </c>
      <c r="D47" s="110">
        <v>6</v>
      </c>
      <c r="E47" s="110" t="s">
        <v>25</v>
      </c>
      <c r="F47" s="90" t="s">
        <v>33</v>
      </c>
      <c r="G47" s="61">
        <v>3</v>
      </c>
      <c r="H47" s="51">
        <v>1.25</v>
      </c>
      <c r="I47" s="51">
        <v>3.91</v>
      </c>
      <c r="J47" s="11">
        <v>17697</v>
      </c>
      <c r="K47" s="11">
        <f t="shared" si="8"/>
        <v>69195.27</v>
      </c>
      <c r="L47" s="88">
        <v>0.5</v>
      </c>
      <c r="M47" s="11">
        <f t="shared" si="22"/>
        <v>34597.635000000002</v>
      </c>
      <c r="N47" s="11"/>
      <c r="O47" s="11"/>
      <c r="P47" s="77">
        <v>0.1</v>
      </c>
      <c r="Q47" s="11">
        <f t="shared" si="23"/>
        <v>3459.7635000000005</v>
      </c>
      <c r="R47" s="53">
        <v>0.1</v>
      </c>
      <c r="S47" s="12">
        <f t="shared" si="10"/>
        <v>6919.527000000001</v>
      </c>
      <c r="T47" s="70"/>
      <c r="U47" s="70"/>
      <c r="V47" s="70">
        <f t="shared" si="20"/>
        <v>95143.496250000011</v>
      </c>
      <c r="W47" s="70">
        <f t="shared" si="29"/>
        <v>142715.24437500001</v>
      </c>
      <c r="X47" s="50">
        <f t="shared" si="11"/>
        <v>47571.748124999998</v>
      </c>
      <c r="Y47" s="13">
        <f t="shared" si="12"/>
        <v>1712582.9325000001</v>
      </c>
    </row>
    <row r="48" spans="1:29" ht="15" customHeight="1" x14ac:dyDescent="0.25">
      <c r="A48" s="40" t="s">
        <v>73</v>
      </c>
      <c r="B48" s="60" t="s">
        <v>35</v>
      </c>
      <c r="C48" s="89">
        <v>12</v>
      </c>
      <c r="D48" s="110">
        <v>1</v>
      </c>
      <c r="E48" s="110" t="s">
        <v>25</v>
      </c>
      <c r="F48" s="90" t="s">
        <v>28</v>
      </c>
      <c r="G48" s="61">
        <v>3</v>
      </c>
      <c r="H48" s="51">
        <v>1.25</v>
      </c>
      <c r="I48" s="51">
        <v>4.21</v>
      </c>
      <c r="J48" s="11">
        <v>17697</v>
      </c>
      <c r="K48" s="11">
        <f t="shared" si="8"/>
        <v>74504.37</v>
      </c>
      <c r="L48" s="88">
        <v>0.5</v>
      </c>
      <c r="M48" s="11">
        <f t="shared" si="22"/>
        <v>37252.184999999998</v>
      </c>
      <c r="N48" s="11"/>
      <c r="O48" s="11"/>
      <c r="P48" s="77">
        <v>0.1</v>
      </c>
      <c r="Q48" s="11">
        <f t="shared" si="23"/>
        <v>3725.2184999999999</v>
      </c>
      <c r="R48" s="53">
        <v>0.1</v>
      </c>
      <c r="S48" s="12">
        <f t="shared" si="10"/>
        <v>7450.4369999999999</v>
      </c>
      <c r="T48" s="70"/>
      <c r="U48" s="70"/>
      <c r="V48" s="70">
        <f t="shared" si="20"/>
        <v>102443.50875000001</v>
      </c>
      <c r="W48" s="70">
        <f t="shared" si="29"/>
        <v>153665.263125</v>
      </c>
      <c r="X48" s="50">
        <f t="shared" si="11"/>
        <v>51221.75437499999</v>
      </c>
      <c r="Y48" s="13">
        <f t="shared" si="12"/>
        <v>1843983.1575</v>
      </c>
    </row>
    <row r="49" spans="1:25" ht="15" customHeight="1" x14ac:dyDescent="0.25">
      <c r="A49" s="40" t="s">
        <v>137</v>
      </c>
      <c r="B49" s="60" t="s">
        <v>35</v>
      </c>
      <c r="C49" s="89">
        <v>12</v>
      </c>
      <c r="D49" s="110">
        <v>10</v>
      </c>
      <c r="E49" s="110" t="s">
        <v>25</v>
      </c>
      <c r="F49" s="90" t="s">
        <v>28</v>
      </c>
      <c r="G49" s="61">
        <v>4</v>
      </c>
      <c r="H49" s="51">
        <v>1.25</v>
      </c>
      <c r="I49" s="51">
        <v>3.94</v>
      </c>
      <c r="J49" s="11">
        <v>17697</v>
      </c>
      <c r="K49" s="11">
        <f t="shared" si="8"/>
        <v>69726.179999999993</v>
      </c>
      <c r="L49" s="88">
        <v>0.5</v>
      </c>
      <c r="M49" s="11">
        <f t="shared" si="22"/>
        <v>34863.089999999997</v>
      </c>
      <c r="N49" s="11"/>
      <c r="O49" s="11"/>
      <c r="P49" s="77">
        <v>0.1</v>
      </c>
      <c r="Q49" s="11">
        <f t="shared" si="23"/>
        <v>3486.3089999999997</v>
      </c>
      <c r="R49" s="53">
        <v>0.1</v>
      </c>
      <c r="S49" s="12">
        <f t="shared" si="10"/>
        <v>6972.6179999999995</v>
      </c>
      <c r="T49" s="70"/>
      <c r="U49" s="70"/>
      <c r="V49" s="70">
        <f t="shared" si="20"/>
        <v>95873.497499999998</v>
      </c>
      <c r="W49" s="70">
        <f t="shared" si="29"/>
        <v>143810.24624999997</v>
      </c>
      <c r="X49" s="50">
        <f t="shared" si="11"/>
        <v>47936.74874999997</v>
      </c>
      <c r="Y49" s="13">
        <f t="shared" si="12"/>
        <v>1725722.9549999996</v>
      </c>
    </row>
    <row r="50" spans="1:25" ht="15" customHeight="1" x14ac:dyDescent="0.25">
      <c r="A50" s="40" t="s">
        <v>88</v>
      </c>
      <c r="B50" s="60" t="s">
        <v>35</v>
      </c>
      <c r="C50" s="89">
        <v>11</v>
      </c>
      <c r="D50" s="110">
        <v>9</v>
      </c>
      <c r="E50" s="110" t="s">
        <v>25</v>
      </c>
      <c r="F50" s="90" t="s">
        <v>28</v>
      </c>
      <c r="G50" s="61">
        <v>2</v>
      </c>
      <c r="H50" s="51">
        <v>1.25</v>
      </c>
      <c r="I50" s="51">
        <v>4.2300000000000004</v>
      </c>
      <c r="J50" s="11">
        <v>17697</v>
      </c>
      <c r="K50" s="11">
        <f t="shared" si="8"/>
        <v>74858.310000000012</v>
      </c>
      <c r="L50" s="88">
        <v>0.5</v>
      </c>
      <c r="M50" s="11">
        <f t="shared" si="22"/>
        <v>37429.155000000006</v>
      </c>
      <c r="N50" s="11"/>
      <c r="O50" s="11"/>
      <c r="P50" s="77">
        <v>0.1</v>
      </c>
      <c r="Q50" s="11">
        <f t="shared" si="23"/>
        <v>3742.915500000001</v>
      </c>
      <c r="R50" s="53">
        <v>0.1</v>
      </c>
      <c r="S50" s="12">
        <f t="shared" si="10"/>
        <v>7485.8310000000019</v>
      </c>
      <c r="T50" s="70"/>
      <c r="U50" s="70"/>
      <c r="V50" s="70">
        <f t="shared" si="20"/>
        <v>102930.17625000002</v>
      </c>
      <c r="W50" s="70">
        <f t="shared" si="29"/>
        <v>154395.26437500003</v>
      </c>
      <c r="X50" s="50">
        <f t="shared" si="11"/>
        <v>51465.088125000009</v>
      </c>
      <c r="Y50" s="13">
        <f t="shared" si="12"/>
        <v>1852743.1725000003</v>
      </c>
    </row>
    <row r="51" spans="1:25" x14ac:dyDescent="0.25">
      <c r="A51" s="40" t="s">
        <v>124</v>
      </c>
      <c r="B51" s="60" t="s">
        <v>36</v>
      </c>
      <c r="C51" s="92">
        <v>7</v>
      </c>
      <c r="D51" s="92">
        <v>6</v>
      </c>
      <c r="E51" s="110" t="s">
        <v>37</v>
      </c>
      <c r="F51" s="110" t="s">
        <v>37</v>
      </c>
      <c r="G51" s="129" t="s">
        <v>38</v>
      </c>
      <c r="H51" s="51">
        <v>1</v>
      </c>
      <c r="I51" s="51">
        <v>3.12</v>
      </c>
      <c r="J51" s="11">
        <v>17697</v>
      </c>
      <c r="K51" s="11">
        <f t="shared" si="8"/>
        <v>55214.64</v>
      </c>
      <c r="L51" s="11"/>
      <c r="M51" s="11"/>
      <c r="N51" s="11"/>
      <c r="O51" s="11"/>
      <c r="P51" s="77"/>
      <c r="Q51" s="11"/>
      <c r="R51" s="53">
        <v>0.1</v>
      </c>
      <c r="S51" s="12">
        <f t="shared" si="10"/>
        <v>5521.4639999999999</v>
      </c>
      <c r="T51" s="70"/>
      <c r="U51" s="70"/>
      <c r="V51" s="70">
        <f t="shared" si="20"/>
        <v>60736.103999999999</v>
      </c>
      <c r="W51" s="70">
        <f t="shared" si="29"/>
        <v>60736.103999999999</v>
      </c>
      <c r="X51" s="50">
        <f>W51-V51</f>
        <v>0</v>
      </c>
      <c r="Y51" s="13">
        <f t="shared" si="12"/>
        <v>728833.24800000002</v>
      </c>
    </row>
    <row r="52" spans="1:25" ht="30" x14ac:dyDescent="0.25">
      <c r="A52" s="40" t="s">
        <v>74</v>
      </c>
      <c r="B52" s="60" t="s">
        <v>39</v>
      </c>
      <c r="C52" s="110">
        <v>5</v>
      </c>
      <c r="D52" s="110">
        <v>8</v>
      </c>
      <c r="E52" s="110" t="s">
        <v>37</v>
      </c>
      <c r="F52" s="110" t="s">
        <v>37</v>
      </c>
      <c r="G52" s="55">
        <v>1</v>
      </c>
      <c r="H52" s="51">
        <v>0.25</v>
      </c>
      <c r="I52" s="51">
        <v>3.08</v>
      </c>
      <c r="J52" s="11">
        <v>17697</v>
      </c>
      <c r="K52" s="11">
        <f t="shared" si="8"/>
        <v>54506.76</v>
      </c>
      <c r="L52" s="11"/>
      <c r="M52" s="11"/>
      <c r="N52" s="11"/>
      <c r="O52" s="11"/>
      <c r="P52" s="77"/>
      <c r="Q52" s="11"/>
      <c r="R52" s="53">
        <v>0.1</v>
      </c>
      <c r="S52" s="12">
        <f t="shared" si="10"/>
        <v>5450.6760000000004</v>
      </c>
      <c r="T52" s="70"/>
      <c r="U52" s="70"/>
      <c r="V52" s="70">
        <f t="shared" si="20"/>
        <v>14989.359</v>
      </c>
      <c r="W52" s="70">
        <f t="shared" si="29"/>
        <v>14989.359</v>
      </c>
      <c r="X52" s="50">
        <f t="shared" si="11"/>
        <v>0</v>
      </c>
      <c r="Y52" s="13">
        <f t="shared" si="12"/>
        <v>179872.30800000002</v>
      </c>
    </row>
    <row r="53" spans="1:25" x14ac:dyDescent="0.25">
      <c r="A53" s="40" t="s">
        <v>75</v>
      </c>
      <c r="B53" s="60" t="s">
        <v>40</v>
      </c>
      <c r="C53" s="110">
        <v>37</v>
      </c>
      <c r="D53" s="110">
        <v>10</v>
      </c>
      <c r="E53" s="110" t="s">
        <v>37</v>
      </c>
      <c r="F53" s="110" t="s">
        <v>37</v>
      </c>
      <c r="G53" s="55">
        <v>1</v>
      </c>
      <c r="H53" s="52">
        <v>1.25</v>
      </c>
      <c r="I53" s="51">
        <v>3.29</v>
      </c>
      <c r="J53" s="11">
        <v>17697</v>
      </c>
      <c r="K53" s="11">
        <f t="shared" si="8"/>
        <v>58223.13</v>
      </c>
      <c r="L53" s="11"/>
      <c r="M53" s="11"/>
      <c r="N53" s="11"/>
      <c r="O53" s="11"/>
      <c r="P53" s="77"/>
      <c r="Q53" s="11"/>
      <c r="R53" s="53">
        <v>0.1</v>
      </c>
      <c r="S53" s="12">
        <f t="shared" si="10"/>
        <v>5822.3130000000001</v>
      </c>
      <c r="T53" s="73">
        <v>0.3</v>
      </c>
      <c r="U53" s="70">
        <f>17697*T53</f>
        <v>5309.0999999999995</v>
      </c>
      <c r="V53" s="70">
        <f t="shared" si="20"/>
        <v>86693.178750000006</v>
      </c>
      <c r="W53" s="70">
        <f t="shared" si="29"/>
        <v>86693.178750000006</v>
      </c>
      <c r="X53" s="50">
        <f t="shared" si="11"/>
        <v>0</v>
      </c>
      <c r="Y53" s="13">
        <f t="shared" si="12"/>
        <v>1040318.145</v>
      </c>
    </row>
    <row r="54" spans="1:25" x14ac:dyDescent="0.25">
      <c r="A54" s="40" t="s">
        <v>76</v>
      </c>
      <c r="B54" s="60" t="s">
        <v>40</v>
      </c>
      <c r="C54" s="110">
        <v>11</v>
      </c>
      <c r="D54" s="110">
        <v>5</v>
      </c>
      <c r="E54" s="110" t="s">
        <v>37</v>
      </c>
      <c r="F54" s="110" t="s">
        <v>37</v>
      </c>
      <c r="G54" s="55">
        <v>1</v>
      </c>
      <c r="H54" s="51">
        <v>1.25</v>
      </c>
      <c r="I54" s="51">
        <v>3.16</v>
      </c>
      <c r="J54" s="11">
        <v>17697</v>
      </c>
      <c r="K54" s="11">
        <f t="shared" si="8"/>
        <v>55922.520000000004</v>
      </c>
      <c r="L54" s="11"/>
      <c r="M54" s="11"/>
      <c r="N54" s="11"/>
      <c r="O54" s="11"/>
      <c r="P54" s="77"/>
      <c r="Q54" s="11"/>
      <c r="R54" s="53">
        <v>0.1</v>
      </c>
      <c r="S54" s="12">
        <f t="shared" si="10"/>
        <v>5592.2520000000004</v>
      </c>
      <c r="T54" s="73">
        <v>0.3</v>
      </c>
      <c r="U54" s="70">
        <f t="shared" ref="U54:U62" si="30">17697*T54</f>
        <v>5309.0999999999995</v>
      </c>
      <c r="V54" s="70">
        <f t="shared" si="20"/>
        <v>83529.84</v>
      </c>
      <c r="W54" s="70">
        <f t="shared" si="29"/>
        <v>83529.84</v>
      </c>
      <c r="X54" s="50">
        <f t="shared" si="11"/>
        <v>0</v>
      </c>
      <c r="Y54" s="13">
        <f t="shared" si="12"/>
        <v>1002358.08</v>
      </c>
    </row>
    <row r="55" spans="1:25" x14ac:dyDescent="0.25">
      <c r="A55" s="40" t="s">
        <v>100</v>
      </c>
      <c r="B55" s="60" t="s">
        <v>40</v>
      </c>
      <c r="C55" s="110">
        <v>1</v>
      </c>
      <c r="D55" s="110">
        <v>5</v>
      </c>
      <c r="E55" s="110" t="s">
        <v>37</v>
      </c>
      <c r="F55" s="110" t="s">
        <v>37</v>
      </c>
      <c r="G55" s="55">
        <v>1</v>
      </c>
      <c r="H55" s="51">
        <v>1.25</v>
      </c>
      <c r="I55" s="51">
        <v>2.98</v>
      </c>
      <c r="J55" s="11">
        <v>17697</v>
      </c>
      <c r="K55" s="11">
        <f t="shared" si="8"/>
        <v>52737.06</v>
      </c>
      <c r="L55" s="11"/>
      <c r="M55" s="11"/>
      <c r="N55" s="11"/>
      <c r="O55" s="11"/>
      <c r="P55" s="77"/>
      <c r="Q55" s="11"/>
      <c r="R55" s="53">
        <v>0.1</v>
      </c>
      <c r="S55" s="12">
        <f t="shared" si="10"/>
        <v>5273.7060000000001</v>
      </c>
      <c r="T55" s="73">
        <v>0.3</v>
      </c>
      <c r="U55" s="70">
        <f t="shared" si="30"/>
        <v>5309.0999999999995</v>
      </c>
      <c r="V55" s="70">
        <f t="shared" si="20"/>
        <v>79149.83249999999</v>
      </c>
      <c r="W55" s="70">
        <f t="shared" si="29"/>
        <v>79149.83249999999</v>
      </c>
      <c r="X55" s="50">
        <f t="shared" si="11"/>
        <v>0</v>
      </c>
      <c r="Y55" s="13">
        <f t="shared" si="12"/>
        <v>949797.98999999987</v>
      </c>
    </row>
    <row r="56" spans="1:25" ht="15" customHeight="1" x14ac:dyDescent="0.25">
      <c r="A56" s="40" t="s">
        <v>139</v>
      </c>
      <c r="B56" s="60" t="s">
        <v>40</v>
      </c>
      <c r="C56" s="110">
        <v>8</v>
      </c>
      <c r="D56" s="110">
        <v>8</v>
      </c>
      <c r="E56" s="110" t="s">
        <v>37</v>
      </c>
      <c r="F56" s="110" t="s">
        <v>37</v>
      </c>
      <c r="G56" s="55">
        <v>1</v>
      </c>
      <c r="H56" s="51">
        <v>1.5</v>
      </c>
      <c r="I56" s="51">
        <v>3.12</v>
      </c>
      <c r="J56" s="11">
        <v>17697</v>
      </c>
      <c r="K56" s="11">
        <f t="shared" si="8"/>
        <v>55214.64</v>
      </c>
      <c r="L56" s="11"/>
      <c r="M56" s="11"/>
      <c r="N56" s="11"/>
      <c r="O56" s="11"/>
      <c r="P56" s="77"/>
      <c r="Q56" s="11"/>
      <c r="R56" s="53">
        <v>0.1</v>
      </c>
      <c r="S56" s="12">
        <f t="shared" si="10"/>
        <v>5521.4639999999999</v>
      </c>
      <c r="T56" s="73">
        <v>0.3</v>
      </c>
      <c r="U56" s="70">
        <f t="shared" si="30"/>
        <v>5309.0999999999995</v>
      </c>
      <c r="V56" s="70">
        <f t="shared" si="20"/>
        <v>99067.805999999997</v>
      </c>
      <c r="W56" s="70">
        <f t="shared" si="29"/>
        <v>99067.805999999997</v>
      </c>
      <c r="X56" s="50">
        <f t="shared" si="11"/>
        <v>0</v>
      </c>
      <c r="Y56" s="13">
        <f t="shared" si="12"/>
        <v>1188813.672</v>
      </c>
    </row>
    <row r="57" spans="1:25" ht="15" customHeight="1" x14ac:dyDescent="0.25">
      <c r="A57" s="40" t="s">
        <v>126</v>
      </c>
      <c r="B57" s="60" t="s">
        <v>40</v>
      </c>
      <c r="C57" s="110">
        <v>1</v>
      </c>
      <c r="D57" s="110">
        <v>0</v>
      </c>
      <c r="E57" s="110" t="s">
        <v>37</v>
      </c>
      <c r="F57" s="110" t="s">
        <v>37</v>
      </c>
      <c r="G57" s="55">
        <v>1</v>
      </c>
      <c r="H57" s="51">
        <v>1.25</v>
      </c>
      <c r="I57" s="51">
        <v>2.98</v>
      </c>
      <c r="J57" s="11">
        <v>17697</v>
      </c>
      <c r="K57" s="11">
        <f t="shared" si="8"/>
        <v>52737.06</v>
      </c>
      <c r="L57" s="11"/>
      <c r="M57" s="11"/>
      <c r="N57" s="11"/>
      <c r="O57" s="11"/>
      <c r="P57" s="77"/>
      <c r="Q57" s="11"/>
      <c r="R57" s="53">
        <v>0.1</v>
      </c>
      <c r="S57" s="12">
        <f t="shared" si="10"/>
        <v>5273.7060000000001</v>
      </c>
      <c r="T57" s="73">
        <v>0.3</v>
      </c>
      <c r="U57" s="70">
        <f t="shared" si="30"/>
        <v>5309.0999999999995</v>
      </c>
      <c r="V57" s="70">
        <f t="shared" si="20"/>
        <v>79149.83249999999</v>
      </c>
      <c r="W57" s="70">
        <f t="shared" si="29"/>
        <v>79149.83249999999</v>
      </c>
      <c r="X57" s="50">
        <f t="shared" si="11"/>
        <v>0</v>
      </c>
      <c r="Y57" s="13">
        <f t="shared" si="12"/>
        <v>949797.98999999987</v>
      </c>
    </row>
    <row r="58" spans="1:25" x14ac:dyDescent="0.25">
      <c r="A58" s="40" t="s">
        <v>77</v>
      </c>
      <c r="B58" s="60" t="s">
        <v>40</v>
      </c>
      <c r="C58" s="110">
        <v>10</v>
      </c>
      <c r="D58" s="110">
        <v>11</v>
      </c>
      <c r="E58" s="110" t="s">
        <v>37</v>
      </c>
      <c r="F58" s="110" t="s">
        <v>37</v>
      </c>
      <c r="G58" s="55">
        <v>1</v>
      </c>
      <c r="H58" s="51">
        <v>1.5</v>
      </c>
      <c r="I58" s="51">
        <v>3.16</v>
      </c>
      <c r="J58" s="11">
        <v>17697</v>
      </c>
      <c r="K58" s="11">
        <f t="shared" si="8"/>
        <v>55922.520000000004</v>
      </c>
      <c r="L58" s="11"/>
      <c r="M58" s="11"/>
      <c r="N58" s="11"/>
      <c r="O58" s="11"/>
      <c r="P58" s="77"/>
      <c r="Q58" s="11"/>
      <c r="R58" s="53">
        <v>0.1</v>
      </c>
      <c r="S58" s="12">
        <f t="shared" si="10"/>
        <v>5592.2520000000004</v>
      </c>
      <c r="T58" s="73">
        <v>0.3</v>
      </c>
      <c r="U58" s="70">
        <f t="shared" si="30"/>
        <v>5309.0999999999995</v>
      </c>
      <c r="V58" s="70">
        <f t="shared" si="20"/>
        <v>100235.808</v>
      </c>
      <c r="W58" s="70">
        <f t="shared" si="29"/>
        <v>100235.808</v>
      </c>
      <c r="X58" s="50">
        <f t="shared" si="11"/>
        <v>0</v>
      </c>
      <c r="Y58" s="13">
        <f t="shared" si="12"/>
        <v>1202829.696</v>
      </c>
    </row>
    <row r="59" spans="1:25" ht="13.5" customHeight="1" x14ac:dyDescent="0.25">
      <c r="A59" s="40" t="s">
        <v>106</v>
      </c>
      <c r="B59" s="60" t="s">
        <v>40</v>
      </c>
      <c r="C59" s="130">
        <v>7</v>
      </c>
      <c r="D59" s="130">
        <v>2</v>
      </c>
      <c r="E59" s="110" t="s">
        <v>37</v>
      </c>
      <c r="F59" s="110" t="s">
        <v>37</v>
      </c>
      <c r="G59" s="55">
        <v>1</v>
      </c>
      <c r="H59" s="51">
        <v>1.5</v>
      </c>
      <c r="I59" s="51">
        <v>3.12</v>
      </c>
      <c r="J59" s="11">
        <v>17697</v>
      </c>
      <c r="K59" s="11">
        <f t="shared" si="8"/>
        <v>55214.64</v>
      </c>
      <c r="L59" s="11"/>
      <c r="M59" s="11"/>
      <c r="N59" s="11"/>
      <c r="O59" s="11"/>
      <c r="P59" s="77"/>
      <c r="Q59" s="11"/>
      <c r="R59" s="53">
        <v>0.1</v>
      </c>
      <c r="S59" s="12">
        <f t="shared" si="10"/>
        <v>5521.4639999999999</v>
      </c>
      <c r="T59" s="73">
        <v>0.3</v>
      </c>
      <c r="U59" s="70">
        <f t="shared" si="30"/>
        <v>5309.0999999999995</v>
      </c>
      <c r="V59" s="70">
        <f t="shared" si="20"/>
        <v>99067.805999999997</v>
      </c>
      <c r="W59" s="70">
        <f t="shared" si="29"/>
        <v>99067.805999999997</v>
      </c>
      <c r="X59" s="50">
        <f t="shared" si="11"/>
        <v>0</v>
      </c>
      <c r="Y59" s="13">
        <f t="shared" si="12"/>
        <v>1188813.672</v>
      </c>
    </row>
    <row r="60" spans="1:25" ht="15" customHeight="1" x14ac:dyDescent="0.25">
      <c r="A60" s="40" t="s">
        <v>140</v>
      </c>
      <c r="B60" s="60" t="s">
        <v>40</v>
      </c>
      <c r="C60" s="147" t="s">
        <v>105</v>
      </c>
      <c r="D60" s="148"/>
      <c r="E60" s="110" t="s">
        <v>37</v>
      </c>
      <c r="F60" s="110" t="s">
        <v>37</v>
      </c>
      <c r="G60" s="55">
        <v>1</v>
      </c>
      <c r="H60" s="51">
        <v>1.25</v>
      </c>
      <c r="I60" s="51">
        <v>2.94</v>
      </c>
      <c r="J60" s="11">
        <v>17697</v>
      </c>
      <c r="K60" s="11">
        <f>I60*J60</f>
        <v>52029.18</v>
      </c>
      <c r="L60" s="11"/>
      <c r="M60" s="11"/>
      <c r="N60" s="11"/>
      <c r="O60" s="11"/>
      <c r="P60" s="77"/>
      <c r="Q60" s="11"/>
      <c r="R60" s="53">
        <v>0.1</v>
      </c>
      <c r="S60" s="12">
        <f>K60*R60</f>
        <v>5202.9180000000006</v>
      </c>
      <c r="T60" s="73">
        <v>0.3</v>
      </c>
      <c r="U60" s="70">
        <f>17697*T60</f>
        <v>5309.0999999999995</v>
      </c>
      <c r="V60" s="70">
        <f t="shared" ref="V60:V61" si="31">(K60+S60+U60)*H60</f>
        <v>78176.497499999998</v>
      </c>
      <c r="W60" s="70">
        <f t="shared" ref="W60:W61" si="32">(K60+M60+Q60+S60+U60)*H60</f>
        <v>78176.497499999998</v>
      </c>
      <c r="X60" s="50">
        <f t="shared" si="11"/>
        <v>0</v>
      </c>
      <c r="Y60" s="13">
        <f t="shared" si="12"/>
        <v>938117.97</v>
      </c>
    </row>
    <row r="61" spans="1:25" x14ac:dyDescent="0.25">
      <c r="A61" s="40" t="s">
        <v>92</v>
      </c>
      <c r="B61" s="60" t="s">
        <v>40</v>
      </c>
      <c r="C61" s="110">
        <v>25</v>
      </c>
      <c r="D61" s="110">
        <v>7</v>
      </c>
      <c r="E61" s="110" t="s">
        <v>37</v>
      </c>
      <c r="F61" s="110" t="s">
        <v>37</v>
      </c>
      <c r="G61" s="55">
        <v>1</v>
      </c>
      <c r="H61" s="51">
        <v>1.5</v>
      </c>
      <c r="I61" s="51">
        <v>3.29</v>
      </c>
      <c r="J61" s="11">
        <v>17697</v>
      </c>
      <c r="K61" s="11">
        <f t="shared" si="8"/>
        <v>58223.13</v>
      </c>
      <c r="L61" s="11"/>
      <c r="M61" s="11"/>
      <c r="N61" s="11"/>
      <c r="O61" s="11"/>
      <c r="P61" s="77"/>
      <c r="Q61" s="11"/>
      <c r="R61" s="53">
        <v>0.1</v>
      </c>
      <c r="S61" s="12">
        <f>K61*R61</f>
        <v>5822.3130000000001</v>
      </c>
      <c r="T61" s="73">
        <v>0.3</v>
      </c>
      <c r="U61" s="70">
        <f t="shared" si="30"/>
        <v>5309.0999999999995</v>
      </c>
      <c r="V61" s="70">
        <f t="shared" si="31"/>
        <v>104031.81450000001</v>
      </c>
      <c r="W61" s="70">
        <f t="shared" si="32"/>
        <v>104031.81450000001</v>
      </c>
      <c r="X61" s="50">
        <f t="shared" si="11"/>
        <v>0</v>
      </c>
      <c r="Y61" s="13">
        <f t="shared" si="12"/>
        <v>1248381.7740000002</v>
      </c>
    </row>
    <row r="62" spans="1:25" x14ac:dyDescent="0.25">
      <c r="A62" s="40" t="s">
        <v>138</v>
      </c>
      <c r="B62" s="60" t="s">
        <v>40</v>
      </c>
      <c r="C62" s="110">
        <v>4</v>
      </c>
      <c r="D62" s="110">
        <v>7</v>
      </c>
      <c r="E62" s="110" t="s">
        <v>37</v>
      </c>
      <c r="F62" s="110" t="s">
        <v>37</v>
      </c>
      <c r="G62" s="55">
        <v>1</v>
      </c>
      <c r="H62" s="52">
        <v>1.25</v>
      </c>
      <c r="I62" s="51">
        <v>3.04</v>
      </c>
      <c r="J62" s="11">
        <v>17697</v>
      </c>
      <c r="K62" s="11">
        <f t="shared" si="8"/>
        <v>53798.879999999997</v>
      </c>
      <c r="L62" s="11"/>
      <c r="M62" s="11"/>
      <c r="N62" s="11"/>
      <c r="O62" s="11"/>
      <c r="P62" s="77"/>
      <c r="Q62" s="11"/>
      <c r="R62" s="53">
        <v>0.1</v>
      </c>
      <c r="S62" s="12">
        <f t="shared" si="10"/>
        <v>5379.8879999999999</v>
      </c>
      <c r="T62" s="73">
        <v>0.3</v>
      </c>
      <c r="U62" s="70">
        <f t="shared" si="30"/>
        <v>5309.0999999999995</v>
      </c>
      <c r="V62" s="70">
        <f t="shared" si="20"/>
        <v>80609.834999999992</v>
      </c>
      <c r="W62" s="70">
        <f t="shared" si="29"/>
        <v>80609.834999999992</v>
      </c>
      <c r="X62" s="50">
        <f t="shared" si="11"/>
        <v>0</v>
      </c>
      <c r="Y62" s="13">
        <f t="shared" si="12"/>
        <v>967318.0199999999</v>
      </c>
    </row>
    <row r="63" spans="1:25" ht="30" x14ac:dyDescent="0.25">
      <c r="A63" s="40" t="s">
        <v>66</v>
      </c>
      <c r="B63" s="60" t="s">
        <v>67</v>
      </c>
      <c r="C63" s="110">
        <v>18</v>
      </c>
      <c r="D63" s="110">
        <v>4</v>
      </c>
      <c r="E63" s="110" t="s">
        <v>25</v>
      </c>
      <c r="F63" s="131" t="s">
        <v>28</v>
      </c>
      <c r="G63" s="61">
        <v>1</v>
      </c>
      <c r="H63" s="52">
        <v>1.5</v>
      </c>
      <c r="I63" s="51">
        <v>4.62</v>
      </c>
      <c r="J63" s="11">
        <v>17697</v>
      </c>
      <c r="K63" s="11">
        <f t="shared" si="8"/>
        <v>81760.14</v>
      </c>
      <c r="L63" s="88">
        <v>0.5</v>
      </c>
      <c r="M63" s="11">
        <f t="shared" ref="M63:M64" si="33">L63*K63</f>
        <v>40880.07</v>
      </c>
      <c r="N63" s="11"/>
      <c r="O63" s="11"/>
      <c r="P63" s="77">
        <v>0.1</v>
      </c>
      <c r="Q63" s="11">
        <f t="shared" ref="Q63" si="34">M63*P63</f>
        <v>4088.0070000000001</v>
      </c>
      <c r="R63" s="53">
        <v>0.1</v>
      </c>
      <c r="S63" s="12">
        <f t="shared" si="10"/>
        <v>8176.0140000000001</v>
      </c>
      <c r="T63" s="70"/>
      <c r="U63" s="70"/>
      <c r="V63" s="70">
        <f t="shared" si="20"/>
        <v>134904.231</v>
      </c>
      <c r="W63" s="70">
        <f t="shared" si="29"/>
        <v>202356.34649999999</v>
      </c>
      <c r="X63" s="50">
        <f t="shared" si="11"/>
        <v>67452.115499999985</v>
      </c>
      <c r="Y63" s="13">
        <f t="shared" si="12"/>
        <v>2428276.1579999998</v>
      </c>
    </row>
    <row r="64" spans="1:25" ht="30" x14ac:dyDescent="0.25">
      <c r="A64" s="40" t="s">
        <v>101</v>
      </c>
      <c r="B64" s="60" t="s">
        <v>67</v>
      </c>
      <c r="C64" s="122">
        <v>19</v>
      </c>
      <c r="D64" s="122">
        <v>11</v>
      </c>
      <c r="E64" s="110" t="s">
        <v>25</v>
      </c>
      <c r="F64" s="131" t="s">
        <v>28</v>
      </c>
      <c r="G64" s="61">
        <v>1</v>
      </c>
      <c r="H64" s="51">
        <v>1</v>
      </c>
      <c r="I64" s="51">
        <v>4.62</v>
      </c>
      <c r="J64" s="11">
        <v>17697</v>
      </c>
      <c r="K64" s="11">
        <f t="shared" si="8"/>
        <v>81760.14</v>
      </c>
      <c r="L64" s="88">
        <v>0.5</v>
      </c>
      <c r="M64" s="11">
        <f t="shared" si="33"/>
        <v>40880.07</v>
      </c>
      <c r="N64" s="11"/>
      <c r="O64" s="11"/>
      <c r="P64" s="77">
        <v>0.1</v>
      </c>
      <c r="Q64" s="11">
        <f t="shared" ref="Q64" si="35">M64*P64</f>
        <v>4088.0070000000001</v>
      </c>
      <c r="R64" s="53">
        <v>0.1</v>
      </c>
      <c r="S64" s="12">
        <f t="shared" si="10"/>
        <v>8176.0140000000001</v>
      </c>
      <c r="T64" s="70"/>
      <c r="U64" s="70"/>
      <c r="V64" s="70">
        <f t="shared" si="20"/>
        <v>89936.153999999995</v>
      </c>
      <c r="W64" s="70">
        <f t="shared" si="29"/>
        <v>134904.231</v>
      </c>
      <c r="X64" s="50">
        <f t="shared" si="11"/>
        <v>44968.077000000005</v>
      </c>
      <c r="Y64" s="13">
        <f t="shared" si="12"/>
        <v>1618850.7719999999</v>
      </c>
    </row>
    <row r="65" spans="1:26" x14ac:dyDescent="0.25">
      <c r="A65" s="149" t="s">
        <v>42</v>
      </c>
      <c r="B65" s="150"/>
      <c r="C65" s="113"/>
      <c r="D65" s="113"/>
      <c r="E65" s="113"/>
      <c r="F65" s="113"/>
      <c r="G65" s="17"/>
      <c r="H65" s="18">
        <f>SUM(H21:H64)</f>
        <v>49.917000000000002</v>
      </c>
      <c r="I65" s="18"/>
      <c r="J65" s="18"/>
      <c r="K65" s="14">
        <f t="shared" ref="K65:Q65" si="36">SUM(K21:K64)</f>
        <v>2964601.44</v>
      </c>
      <c r="L65" s="18"/>
      <c r="M65" s="119">
        <f t="shared" si="36"/>
        <v>1087126.7100000002</v>
      </c>
      <c r="N65" s="119"/>
      <c r="O65" s="119">
        <f t="shared" si="36"/>
        <v>85901.238000000012</v>
      </c>
      <c r="P65" s="78"/>
      <c r="Q65" s="14">
        <f t="shared" si="36"/>
        <v>108712.671</v>
      </c>
      <c r="R65" s="14"/>
      <c r="S65" s="14">
        <f t="shared" ref="S65:Y65" si="37">SUM(S21:S64)</f>
        <v>296460.14400000009</v>
      </c>
      <c r="T65" s="14">
        <f t="shared" si="37"/>
        <v>2.9999999999999996</v>
      </c>
      <c r="U65" s="14">
        <f t="shared" si="37"/>
        <v>53090.999999999993</v>
      </c>
      <c r="V65" s="14">
        <f t="shared" si="37"/>
        <v>3738046.7013599998</v>
      </c>
      <c r="W65" s="14">
        <f t="shared" si="37"/>
        <v>5159506.2856649989</v>
      </c>
      <c r="X65" s="14">
        <f t="shared" si="37"/>
        <v>1421459.584305</v>
      </c>
      <c r="Y65" s="14">
        <f t="shared" si="37"/>
        <v>61914075.427979991</v>
      </c>
    </row>
    <row r="66" spans="1:26" ht="57" x14ac:dyDescent="0.25">
      <c r="A66" s="40"/>
      <c r="B66" s="19" t="s">
        <v>43</v>
      </c>
      <c r="C66" s="45"/>
      <c r="D66" s="45"/>
      <c r="E66" s="20"/>
      <c r="F66" s="45"/>
      <c r="G66" s="15"/>
      <c r="H66" s="21"/>
      <c r="I66" s="21"/>
      <c r="J66" s="21"/>
      <c r="K66" s="21"/>
      <c r="L66" s="21"/>
      <c r="M66" s="21"/>
      <c r="N66" s="21"/>
      <c r="O66" s="21"/>
      <c r="P66" s="79"/>
      <c r="Q66" s="11"/>
      <c r="R66" s="16"/>
      <c r="S66" s="12"/>
      <c r="T66" s="70"/>
      <c r="U66" s="70"/>
      <c r="V66" s="70"/>
      <c r="W66" s="70">
        <f>W65+W19+W67</f>
        <v>5623840.1716649989</v>
      </c>
      <c r="X66" s="50">
        <f>5625167.4-W66</f>
        <v>1327.2283350015059</v>
      </c>
      <c r="Y66" s="13"/>
    </row>
    <row r="67" spans="1:26" x14ac:dyDescent="0.25">
      <c r="A67" s="40" t="s">
        <v>70</v>
      </c>
      <c r="B67" s="93" t="s">
        <v>44</v>
      </c>
      <c r="C67" s="59">
        <v>9</v>
      </c>
      <c r="D67" s="59">
        <v>5</v>
      </c>
      <c r="E67" s="62" t="s">
        <v>21</v>
      </c>
      <c r="F67" s="95" t="s">
        <v>41</v>
      </c>
      <c r="G67" s="132"/>
      <c r="H67" s="133">
        <v>1</v>
      </c>
      <c r="I67" s="133">
        <v>3.5</v>
      </c>
      <c r="J67" s="11">
        <v>17697</v>
      </c>
      <c r="K67" s="11">
        <f>I67*J67</f>
        <v>61939.5</v>
      </c>
      <c r="L67" s="11"/>
      <c r="M67" s="11"/>
      <c r="N67" s="11"/>
      <c r="O67" s="11"/>
      <c r="P67" s="77"/>
      <c r="Q67" s="11"/>
      <c r="R67" s="53">
        <v>0.1</v>
      </c>
      <c r="S67" s="12">
        <f t="shared" ref="S67:S86" si="38">K67*R67</f>
        <v>6193.9500000000007</v>
      </c>
      <c r="T67" s="73">
        <v>0.3</v>
      </c>
      <c r="U67" s="70">
        <f>17697*T67</f>
        <v>5309.0999999999995</v>
      </c>
      <c r="V67" s="70">
        <f t="shared" ref="V67:V86" si="39">(K67+S67+U67)*H67</f>
        <v>73442.55</v>
      </c>
      <c r="W67" s="70">
        <f t="shared" ref="W67:W86" si="40">(K67+M67+Q67+S67+U67)*H67</f>
        <v>73442.55</v>
      </c>
      <c r="X67" s="50">
        <f t="shared" ref="X67:X86" si="41">W67-V67</f>
        <v>0</v>
      </c>
      <c r="Y67" s="13">
        <f t="shared" ref="Y67:Y86" si="42">W67*12</f>
        <v>881310.60000000009</v>
      </c>
    </row>
    <row r="68" spans="1:26" x14ac:dyDescent="0.25">
      <c r="A68" s="40" t="s">
        <v>70</v>
      </c>
      <c r="B68" s="93" t="s">
        <v>45</v>
      </c>
      <c r="C68" s="59"/>
      <c r="D68" s="59"/>
      <c r="E68" s="62"/>
      <c r="F68" s="59"/>
      <c r="G68" s="92">
        <v>5</v>
      </c>
      <c r="H68" s="133">
        <v>0.5</v>
      </c>
      <c r="I68" s="133">
        <v>2.92</v>
      </c>
      <c r="J68" s="11">
        <v>17697</v>
      </c>
      <c r="K68" s="11">
        <f t="shared" ref="K68:K86" si="43">I68*J68</f>
        <v>51675.24</v>
      </c>
      <c r="L68" s="11"/>
      <c r="M68" s="11"/>
      <c r="N68" s="11"/>
      <c r="O68" s="11"/>
      <c r="P68" s="77"/>
      <c r="Q68" s="11"/>
      <c r="R68" s="53">
        <v>0.1</v>
      </c>
      <c r="S68" s="12">
        <f t="shared" si="38"/>
        <v>5167.5240000000003</v>
      </c>
      <c r="T68" s="73">
        <v>0.3</v>
      </c>
      <c r="U68" s="70">
        <f>17697*T68</f>
        <v>5309.0999999999995</v>
      </c>
      <c r="V68" s="70">
        <f>(K68+S68+U68)*H68</f>
        <v>31075.931999999997</v>
      </c>
      <c r="W68" s="70">
        <f t="shared" si="40"/>
        <v>31075.931999999997</v>
      </c>
      <c r="X68" s="50">
        <f t="shared" si="41"/>
        <v>0</v>
      </c>
      <c r="Y68" s="13">
        <f t="shared" si="42"/>
        <v>372911.18399999995</v>
      </c>
    </row>
    <row r="69" spans="1:26" x14ac:dyDescent="0.25">
      <c r="A69" s="40" t="s">
        <v>71</v>
      </c>
      <c r="B69" s="93" t="s">
        <v>45</v>
      </c>
      <c r="C69" s="59"/>
      <c r="D69" s="59"/>
      <c r="E69" s="62"/>
      <c r="F69" s="59"/>
      <c r="G69" s="89">
        <v>5</v>
      </c>
      <c r="H69" s="52">
        <v>1.5</v>
      </c>
      <c r="I69" s="51">
        <v>2.92</v>
      </c>
      <c r="J69" s="11">
        <v>17697</v>
      </c>
      <c r="K69" s="11">
        <f t="shared" si="43"/>
        <v>51675.24</v>
      </c>
      <c r="L69" s="11"/>
      <c r="M69" s="11"/>
      <c r="N69" s="11"/>
      <c r="O69" s="11"/>
      <c r="P69" s="77"/>
      <c r="Q69" s="11"/>
      <c r="R69" s="53">
        <v>0.1</v>
      </c>
      <c r="S69" s="12">
        <f t="shared" si="38"/>
        <v>5167.5240000000003</v>
      </c>
      <c r="T69" s="73">
        <v>0.3</v>
      </c>
      <c r="U69" s="70">
        <f t="shared" ref="U69:U82" si="44">17697*T69</f>
        <v>5309.0999999999995</v>
      </c>
      <c r="V69" s="70">
        <f t="shared" si="39"/>
        <v>93227.795999999988</v>
      </c>
      <c r="W69" s="70">
        <f t="shared" si="40"/>
        <v>93227.795999999988</v>
      </c>
      <c r="X69" s="50">
        <f t="shared" si="41"/>
        <v>0</v>
      </c>
      <c r="Y69" s="13">
        <f t="shared" si="42"/>
        <v>1118733.5519999999</v>
      </c>
    </row>
    <row r="70" spans="1:26" ht="30" x14ac:dyDescent="0.25">
      <c r="A70" s="40" t="s">
        <v>141</v>
      </c>
      <c r="B70" s="93" t="s">
        <v>46</v>
      </c>
      <c r="C70" s="59"/>
      <c r="D70" s="59"/>
      <c r="E70" s="62"/>
      <c r="F70" s="59"/>
      <c r="G70" s="89">
        <v>1</v>
      </c>
      <c r="H70" s="52">
        <v>1.5</v>
      </c>
      <c r="I70" s="51">
        <v>2.77</v>
      </c>
      <c r="J70" s="11">
        <v>17697</v>
      </c>
      <c r="K70" s="11">
        <f t="shared" si="43"/>
        <v>49020.69</v>
      </c>
      <c r="L70" s="11"/>
      <c r="M70" s="11"/>
      <c r="N70" s="11"/>
      <c r="O70" s="11"/>
      <c r="P70" s="77"/>
      <c r="Q70" s="11"/>
      <c r="R70" s="53">
        <v>0.1</v>
      </c>
      <c r="S70" s="12">
        <f t="shared" si="38"/>
        <v>4902.0690000000004</v>
      </c>
      <c r="T70" s="73"/>
      <c r="U70" s="70"/>
      <c r="V70" s="70">
        <f t="shared" si="39"/>
        <v>80884.138500000001</v>
      </c>
      <c r="W70" s="70">
        <f t="shared" si="40"/>
        <v>80884.138500000001</v>
      </c>
      <c r="X70" s="50">
        <f t="shared" si="41"/>
        <v>0</v>
      </c>
      <c r="Y70" s="13">
        <f t="shared" si="42"/>
        <v>970609.66200000001</v>
      </c>
    </row>
    <row r="71" spans="1:26" ht="30" x14ac:dyDescent="0.25">
      <c r="A71" s="40" t="s">
        <v>79</v>
      </c>
      <c r="B71" s="93" t="s">
        <v>46</v>
      </c>
      <c r="C71" s="59"/>
      <c r="D71" s="59"/>
      <c r="E71" s="62"/>
      <c r="F71" s="59"/>
      <c r="G71" s="89">
        <v>1</v>
      </c>
      <c r="H71" s="52">
        <v>0.5</v>
      </c>
      <c r="I71" s="51">
        <v>2.77</v>
      </c>
      <c r="J71" s="11">
        <v>17697</v>
      </c>
      <c r="K71" s="11">
        <f t="shared" si="43"/>
        <v>49020.69</v>
      </c>
      <c r="L71" s="11"/>
      <c r="M71" s="11"/>
      <c r="N71" s="11"/>
      <c r="O71" s="11"/>
      <c r="P71" s="77"/>
      <c r="Q71" s="11"/>
      <c r="R71" s="53">
        <v>0.1</v>
      </c>
      <c r="S71" s="12">
        <f t="shared" si="38"/>
        <v>4902.0690000000004</v>
      </c>
      <c r="T71" s="73"/>
      <c r="U71" s="70"/>
      <c r="V71" s="70">
        <f t="shared" si="39"/>
        <v>26961.379500000003</v>
      </c>
      <c r="W71" s="70">
        <f t="shared" si="40"/>
        <v>26961.379500000003</v>
      </c>
      <c r="X71" s="50">
        <f t="shared" si="41"/>
        <v>0</v>
      </c>
      <c r="Y71" s="13">
        <f t="shared" si="42"/>
        <v>323536.554</v>
      </c>
    </row>
    <row r="72" spans="1:26" x14ac:dyDescent="0.25">
      <c r="A72" s="40" t="s">
        <v>79</v>
      </c>
      <c r="B72" s="93" t="s">
        <v>47</v>
      </c>
      <c r="C72" s="59"/>
      <c r="D72" s="59"/>
      <c r="E72" s="62"/>
      <c r="F72" s="59"/>
      <c r="G72" s="95">
        <v>1</v>
      </c>
      <c r="H72" s="52">
        <v>1</v>
      </c>
      <c r="I72" s="51">
        <v>2.77</v>
      </c>
      <c r="J72" s="11">
        <v>17697</v>
      </c>
      <c r="K72" s="11">
        <f t="shared" si="43"/>
        <v>49020.69</v>
      </c>
      <c r="L72" s="11"/>
      <c r="M72" s="11"/>
      <c r="N72" s="11"/>
      <c r="O72" s="11"/>
      <c r="P72" s="77"/>
      <c r="Q72" s="11"/>
      <c r="R72" s="53">
        <v>0.1</v>
      </c>
      <c r="S72" s="12">
        <f t="shared" si="38"/>
        <v>4902.0690000000004</v>
      </c>
      <c r="T72" s="73"/>
      <c r="U72" s="70"/>
      <c r="V72" s="70">
        <f t="shared" si="39"/>
        <v>53922.759000000005</v>
      </c>
      <c r="W72" s="70">
        <f t="shared" si="40"/>
        <v>53922.759000000005</v>
      </c>
      <c r="X72" s="50">
        <f t="shared" si="41"/>
        <v>0</v>
      </c>
      <c r="Y72" s="13">
        <f t="shared" si="42"/>
        <v>647073.10800000001</v>
      </c>
    </row>
    <row r="73" spans="1:26" x14ac:dyDescent="0.25">
      <c r="A73" s="40" t="s">
        <v>80</v>
      </c>
      <c r="B73" s="93" t="s">
        <v>48</v>
      </c>
      <c r="C73" s="59"/>
      <c r="D73" s="59"/>
      <c r="E73" s="62"/>
      <c r="F73" s="59"/>
      <c r="G73" s="95">
        <v>2</v>
      </c>
      <c r="H73" s="52">
        <v>1</v>
      </c>
      <c r="I73" s="52">
        <v>2.81</v>
      </c>
      <c r="J73" s="11">
        <v>17697</v>
      </c>
      <c r="K73" s="11">
        <f t="shared" si="43"/>
        <v>49728.57</v>
      </c>
      <c r="L73" s="11"/>
      <c r="M73" s="11"/>
      <c r="N73" s="11"/>
      <c r="O73" s="11"/>
      <c r="P73" s="77"/>
      <c r="Q73" s="11"/>
      <c r="R73" s="53">
        <v>0.1</v>
      </c>
      <c r="S73" s="12">
        <f t="shared" si="38"/>
        <v>4972.857</v>
      </c>
      <c r="T73" s="73"/>
      <c r="U73" s="70"/>
      <c r="V73" s="70">
        <f t="shared" si="39"/>
        <v>54701.426999999996</v>
      </c>
      <c r="W73" s="70">
        <f t="shared" si="40"/>
        <v>54701.426999999996</v>
      </c>
      <c r="X73" s="50">
        <f t="shared" si="41"/>
        <v>0</v>
      </c>
      <c r="Y73" s="13">
        <f t="shared" si="42"/>
        <v>656417.12399999995</v>
      </c>
    </row>
    <row r="74" spans="1:26" x14ac:dyDescent="0.25">
      <c r="A74" s="40" t="s">
        <v>80</v>
      </c>
      <c r="B74" s="93" t="s">
        <v>49</v>
      </c>
      <c r="C74" s="59"/>
      <c r="D74" s="59"/>
      <c r="E74" s="54"/>
      <c r="F74" s="110"/>
      <c r="G74" s="52">
        <v>3</v>
      </c>
      <c r="H74" s="52">
        <v>0.5</v>
      </c>
      <c r="I74" s="52">
        <v>2.84</v>
      </c>
      <c r="J74" s="11">
        <v>17697</v>
      </c>
      <c r="K74" s="11">
        <f t="shared" si="43"/>
        <v>50259.479999999996</v>
      </c>
      <c r="L74" s="11"/>
      <c r="M74" s="11"/>
      <c r="N74" s="11"/>
      <c r="O74" s="11"/>
      <c r="P74" s="77"/>
      <c r="Q74" s="11"/>
      <c r="R74" s="53">
        <v>0.1</v>
      </c>
      <c r="S74" s="12">
        <f t="shared" si="38"/>
        <v>5025.9480000000003</v>
      </c>
      <c r="T74" s="73"/>
      <c r="U74" s="70"/>
      <c r="V74" s="70">
        <f t="shared" si="39"/>
        <v>27642.714</v>
      </c>
      <c r="W74" s="70">
        <f t="shared" si="40"/>
        <v>27642.714</v>
      </c>
      <c r="X74" s="50">
        <f t="shared" si="41"/>
        <v>0</v>
      </c>
      <c r="Y74" s="13">
        <f t="shared" si="42"/>
        <v>331712.56799999997</v>
      </c>
    </row>
    <row r="75" spans="1:26" ht="30" x14ac:dyDescent="0.25">
      <c r="A75" s="40" t="s">
        <v>142</v>
      </c>
      <c r="B75" s="60" t="s">
        <v>83</v>
      </c>
      <c r="C75" s="59"/>
      <c r="D75" s="59"/>
      <c r="E75" s="62"/>
      <c r="F75" s="59"/>
      <c r="G75" s="134">
        <v>2</v>
      </c>
      <c r="H75" s="52">
        <v>1.5</v>
      </c>
      <c r="I75" s="52">
        <v>2.81</v>
      </c>
      <c r="J75" s="11">
        <v>17697</v>
      </c>
      <c r="K75" s="11">
        <f t="shared" si="43"/>
        <v>49728.57</v>
      </c>
      <c r="L75" s="11"/>
      <c r="M75" s="11"/>
      <c r="N75" s="11"/>
      <c r="O75" s="11"/>
      <c r="P75" s="77"/>
      <c r="Q75" s="11"/>
      <c r="R75" s="53">
        <v>0.1</v>
      </c>
      <c r="S75" s="12">
        <f t="shared" si="38"/>
        <v>4972.857</v>
      </c>
      <c r="T75" s="73">
        <v>0.3</v>
      </c>
      <c r="U75" s="70">
        <f t="shared" si="44"/>
        <v>5309.0999999999995</v>
      </c>
      <c r="V75" s="70">
        <f t="shared" si="39"/>
        <v>90015.790499999988</v>
      </c>
      <c r="W75" s="70">
        <f t="shared" si="40"/>
        <v>90015.790499999988</v>
      </c>
      <c r="X75" s="50">
        <f t="shared" si="41"/>
        <v>0</v>
      </c>
      <c r="Y75" s="13">
        <f t="shared" si="42"/>
        <v>1080189.4859999998</v>
      </c>
    </row>
    <row r="76" spans="1:26" ht="30" x14ac:dyDescent="0.25">
      <c r="A76" s="40" t="s">
        <v>82</v>
      </c>
      <c r="B76" s="60" t="s">
        <v>83</v>
      </c>
      <c r="C76" s="59"/>
      <c r="D76" s="59"/>
      <c r="E76" s="62"/>
      <c r="F76" s="59"/>
      <c r="G76" s="134">
        <v>3</v>
      </c>
      <c r="H76" s="52">
        <v>1.5</v>
      </c>
      <c r="I76" s="52">
        <v>2.84</v>
      </c>
      <c r="J76" s="11">
        <v>17697</v>
      </c>
      <c r="K76" s="11">
        <f t="shared" si="43"/>
        <v>50259.479999999996</v>
      </c>
      <c r="L76" s="11"/>
      <c r="M76" s="11"/>
      <c r="N76" s="11"/>
      <c r="O76" s="11"/>
      <c r="P76" s="77"/>
      <c r="Q76" s="11"/>
      <c r="R76" s="53">
        <v>0.1</v>
      </c>
      <c r="S76" s="12">
        <f t="shared" si="38"/>
        <v>5025.9480000000003</v>
      </c>
      <c r="T76" s="73">
        <v>0.3</v>
      </c>
      <c r="U76" s="70">
        <f t="shared" si="44"/>
        <v>5309.0999999999995</v>
      </c>
      <c r="V76" s="70">
        <f t="shared" si="39"/>
        <v>90891.792000000001</v>
      </c>
      <c r="W76" s="70">
        <f t="shared" si="40"/>
        <v>90891.792000000001</v>
      </c>
      <c r="X76" s="50">
        <f t="shared" si="41"/>
        <v>0</v>
      </c>
      <c r="Y76" s="13">
        <f t="shared" si="42"/>
        <v>1090701.504</v>
      </c>
    </row>
    <row r="77" spans="1:26" ht="30" x14ac:dyDescent="0.25">
      <c r="A77" s="40" t="s">
        <v>58</v>
      </c>
      <c r="B77" s="60" t="s">
        <v>84</v>
      </c>
      <c r="C77" s="59"/>
      <c r="D77" s="59"/>
      <c r="E77" s="62"/>
      <c r="F77" s="59"/>
      <c r="G77" s="134">
        <v>2</v>
      </c>
      <c r="H77" s="52">
        <v>0.5</v>
      </c>
      <c r="I77" s="52">
        <v>2.81</v>
      </c>
      <c r="J77" s="11">
        <v>17697</v>
      </c>
      <c r="K77" s="11">
        <f t="shared" si="43"/>
        <v>49728.57</v>
      </c>
      <c r="L77" s="11"/>
      <c r="M77" s="11"/>
      <c r="N77" s="11"/>
      <c r="O77" s="11"/>
      <c r="P77" s="77"/>
      <c r="Q77" s="11"/>
      <c r="R77" s="53">
        <v>0.1</v>
      </c>
      <c r="S77" s="12">
        <f t="shared" si="38"/>
        <v>4972.857</v>
      </c>
      <c r="T77" s="70"/>
      <c r="U77" s="70">
        <f t="shared" si="44"/>
        <v>0</v>
      </c>
      <c r="V77" s="70">
        <f t="shared" si="39"/>
        <v>27350.713499999998</v>
      </c>
      <c r="W77" s="70">
        <f t="shared" si="40"/>
        <v>27350.713499999998</v>
      </c>
      <c r="X77" s="50">
        <f t="shared" si="41"/>
        <v>0</v>
      </c>
      <c r="Y77" s="13">
        <f t="shared" si="42"/>
        <v>328208.56199999998</v>
      </c>
    </row>
    <row r="78" spans="1:26" ht="30" x14ac:dyDescent="0.25">
      <c r="A78" s="40" t="s">
        <v>89</v>
      </c>
      <c r="B78" s="60" t="s">
        <v>84</v>
      </c>
      <c r="C78" s="59"/>
      <c r="D78" s="59"/>
      <c r="E78" s="62"/>
      <c r="F78" s="59"/>
      <c r="G78" s="134">
        <v>4</v>
      </c>
      <c r="H78" s="52">
        <v>0.5</v>
      </c>
      <c r="I78" s="52">
        <v>2.89</v>
      </c>
      <c r="J78" s="11">
        <v>17697</v>
      </c>
      <c r="K78" s="11">
        <f t="shared" si="43"/>
        <v>51144.33</v>
      </c>
      <c r="L78" s="11"/>
      <c r="M78" s="11"/>
      <c r="N78" s="11"/>
      <c r="O78" s="11"/>
      <c r="P78" s="77"/>
      <c r="Q78" s="11"/>
      <c r="R78" s="53">
        <v>0.1</v>
      </c>
      <c r="S78" s="12">
        <f t="shared" si="38"/>
        <v>5114.4330000000009</v>
      </c>
      <c r="T78" s="70"/>
      <c r="U78" s="70">
        <f t="shared" si="44"/>
        <v>0</v>
      </c>
      <c r="V78" s="70">
        <f t="shared" si="39"/>
        <v>28129.381500000003</v>
      </c>
      <c r="W78" s="70">
        <f t="shared" si="40"/>
        <v>28129.381500000003</v>
      </c>
      <c r="X78" s="50">
        <f t="shared" si="41"/>
        <v>0</v>
      </c>
      <c r="Y78" s="13">
        <f t="shared" si="42"/>
        <v>337552.57800000004</v>
      </c>
    </row>
    <row r="79" spans="1:26" ht="30" x14ac:dyDescent="0.25">
      <c r="A79" s="40" t="s">
        <v>125</v>
      </c>
      <c r="B79" s="60" t="s">
        <v>84</v>
      </c>
      <c r="C79" s="59"/>
      <c r="D79" s="59"/>
      <c r="E79" s="62"/>
      <c r="F79" s="59"/>
      <c r="G79" s="95">
        <v>2</v>
      </c>
      <c r="H79" s="52">
        <v>0.5</v>
      </c>
      <c r="I79" s="52">
        <v>2.81</v>
      </c>
      <c r="J79" s="11">
        <v>17697</v>
      </c>
      <c r="K79" s="11">
        <f t="shared" si="43"/>
        <v>49728.57</v>
      </c>
      <c r="L79" s="11"/>
      <c r="M79" s="11"/>
      <c r="N79" s="11"/>
      <c r="O79" s="11"/>
      <c r="P79" s="77"/>
      <c r="Q79" s="11"/>
      <c r="R79" s="53">
        <v>0.1</v>
      </c>
      <c r="S79" s="12">
        <f t="shared" si="38"/>
        <v>4972.857</v>
      </c>
      <c r="T79" s="70"/>
      <c r="U79" s="70">
        <f t="shared" si="44"/>
        <v>0</v>
      </c>
      <c r="V79" s="70">
        <f t="shared" si="39"/>
        <v>27350.713499999998</v>
      </c>
      <c r="W79" s="70">
        <f t="shared" si="40"/>
        <v>27350.713499999998</v>
      </c>
      <c r="X79" s="50">
        <f t="shared" si="41"/>
        <v>0</v>
      </c>
      <c r="Y79" s="13">
        <f t="shared" si="42"/>
        <v>328208.56199999998</v>
      </c>
    </row>
    <row r="80" spans="1:26" ht="30" x14ac:dyDescent="0.25">
      <c r="A80" s="40" t="s">
        <v>102</v>
      </c>
      <c r="B80" s="60" t="s">
        <v>84</v>
      </c>
      <c r="C80" s="59"/>
      <c r="D80" s="59"/>
      <c r="E80" s="62"/>
      <c r="F80" s="59"/>
      <c r="G80" s="95">
        <v>2</v>
      </c>
      <c r="H80" s="52">
        <v>0.5</v>
      </c>
      <c r="I80" s="52">
        <v>2.81</v>
      </c>
      <c r="J80" s="11">
        <v>17697</v>
      </c>
      <c r="K80" s="11">
        <f t="shared" si="43"/>
        <v>49728.57</v>
      </c>
      <c r="L80" s="11"/>
      <c r="M80" s="11"/>
      <c r="N80" s="11"/>
      <c r="O80" s="11"/>
      <c r="P80" s="77"/>
      <c r="Q80" s="11"/>
      <c r="R80" s="53">
        <v>0.1</v>
      </c>
      <c r="S80" s="12">
        <f t="shared" si="38"/>
        <v>4972.857</v>
      </c>
      <c r="T80" s="70"/>
      <c r="U80" s="70">
        <f t="shared" si="44"/>
        <v>0</v>
      </c>
      <c r="V80" s="70">
        <f t="shared" si="39"/>
        <v>27350.713499999998</v>
      </c>
      <c r="W80" s="70">
        <f t="shared" si="40"/>
        <v>27350.713499999998</v>
      </c>
      <c r="X80" s="50">
        <f t="shared" si="41"/>
        <v>0</v>
      </c>
      <c r="Y80" s="13">
        <f t="shared" si="42"/>
        <v>328208.56199999998</v>
      </c>
      <c r="Z80" s="91"/>
    </row>
    <row r="81" spans="1:29" ht="30" x14ac:dyDescent="0.25">
      <c r="A81" s="40" t="s">
        <v>103</v>
      </c>
      <c r="B81" s="60" t="s">
        <v>50</v>
      </c>
      <c r="C81" s="110"/>
      <c r="D81" s="110"/>
      <c r="E81" s="54"/>
      <c r="F81" s="110"/>
      <c r="G81" s="55">
        <v>2</v>
      </c>
      <c r="H81" s="52">
        <v>1</v>
      </c>
      <c r="I81" s="52">
        <v>2.81</v>
      </c>
      <c r="J81" s="11">
        <v>17697</v>
      </c>
      <c r="K81" s="11">
        <f t="shared" si="43"/>
        <v>49728.57</v>
      </c>
      <c r="L81" s="11"/>
      <c r="M81" s="11"/>
      <c r="N81" s="11"/>
      <c r="O81" s="11"/>
      <c r="P81" s="77"/>
      <c r="Q81" s="11"/>
      <c r="R81" s="53">
        <v>0.1</v>
      </c>
      <c r="S81" s="12">
        <f t="shared" si="38"/>
        <v>4972.857</v>
      </c>
      <c r="T81" s="70"/>
      <c r="U81" s="70">
        <f t="shared" si="44"/>
        <v>0</v>
      </c>
      <c r="V81" s="70">
        <f t="shared" si="39"/>
        <v>54701.426999999996</v>
      </c>
      <c r="W81" s="70">
        <f t="shared" si="40"/>
        <v>54701.426999999996</v>
      </c>
      <c r="X81" s="50">
        <f t="shared" si="41"/>
        <v>0</v>
      </c>
      <c r="Y81" s="13">
        <f t="shared" si="42"/>
        <v>656417.12399999995</v>
      </c>
    </row>
    <row r="82" spans="1:29" ht="27" customHeight="1" x14ac:dyDescent="0.25">
      <c r="A82" s="40" t="s">
        <v>81</v>
      </c>
      <c r="B82" s="60" t="s">
        <v>85</v>
      </c>
      <c r="C82" s="110"/>
      <c r="D82" s="110"/>
      <c r="E82" s="54"/>
      <c r="F82" s="110"/>
      <c r="G82" s="52">
        <v>2</v>
      </c>
      <c r="H82" s="52">
        <v>1.5</v>
      </c>
      <c r="I82" s="52">
        <v>2.81</v>
      </c>
      <c r="J82" s="11">
        <v>17697</v>
      </c>
      <c r="K82" s="11">
        <f t="shared" si="43"/>
        <v>49728.57</v>
      </c>
      <c r="L82" s="11"/>
      <c r="M82" s="11"/>
      <c r="N82" s="11"/>
      <c r="O82" s="11"/>
      <c r="P82" s="77"/>
      <c r="Q82" s="11"/>
      <c r="R82" s="53">
        <v>0.1</v>
      </c>
      <c r="S82" s="12">
        <f t="shared" si="38"/>
        <v>4972.857</v>
      </c>
      <c r="T82" s="73">
        <v>0.3</v>
      </c>
      <c r="U82" s="70">
        <f t="shared" si="44"/>
        <v>5309.0999999999995</v>
      </c>
      <c r="V82" s="70">
        <f t="shared" si="39"/>
        <v>90015.790499999988</v>
      </c>
      <c r="W82" s="70">
        <f t="shared" si="40"/>
        <v>90015.790499999988</v>
      </c>
      <c r="X82" s="50">
        <f t="shared" si="41"/>
        <v>0</v>
      </c>
      <c r="Y82" s="13">
        <f t="shared" si="42"/>
        <v>1080189.4859999998</v>
      </c>
    </row>
    <row r="83" spans="1:29" x14ac:dyDescent="0.25">
      <c r="A83" s="40" t="s">
        <v>104</v>
      </c>
      <c r="B83" s="98" t="s">
        <v>51</v>
      </c>
      <c r="C83" s="110"/>
      <c r="D83" s="110"/>
      <c r="E83" s="54"/>
      <c r="F83" s="110"/>
      <c r="G83" s="55">
        <v>1</v>
      </c>
      <c r="H83" s="52">
        <v>1</v>
      </c>
      <c r="I83" s="52">
        <v>2.77</v>
      </c>
      <c r="J83" s="11">
        <v>17697</v>
      </c>
      <c r="K83" s="11">
        <f t="shared" si="43"/>
        <v>49020.69</v>
      </c>
      <c r="L83" s="11"/>
      <c r="M83" s="11"/>
      <c r="N83" s="11"/>
      <c r="O83" s="11"/>
      <c r="P83" s="77"/>
      <c r="Q83" s="11"/>
      <c r="R83" s="53">
        <v>0.1</v>
      </c>
      <c r="S83" s="12">
        <f t="shared" si="38"/>
        <v>4902.0690000000004</v>
      </c>
      <c r="T83" s="73">
        <v>0.5</v>
      </c>
      <c r="U83" s="70">
        <f>19847.98-S83</f>
        <v>14945.911</v>
      </c>
      <c r="V83" s="70">
        <f t="shared" si="39"/>
        <v>68868.670000000013</v>
      </c>
      <c r="W83" s="70">
        <f t="shared" si="40"/>
        <v>68868.670000000013</v>
      </c>
      <c r="X83" s="50">
        <f t="shared" si="41"/>
        <v>0</v>
      </c>
      <c r="Y83" s="13">
        <f t="shared" si="42"/>
        <v>826424.04000000015</v>
      </c>
    </row>
    <row r="84" spans="1:29" x14ac:dyDescent="0.25">
      <c r="A84" s="40" t="s">
        <v>102</v>
      </c>
      <c r="B84" s="98" t="s">
        <v>51</v>
      </c>
      <c r="C84" s="99"/>
      <c r="D84" s="99"/>
      <c r="E84" s="62"/>
      <c r="F84" s="59"/>
      <c r="G84" s="100">
        <v>1</v>
      </c>
      <c r="H84" s="52">
        <v>1</v>
      </c>
      <c r="I84" s="52">
        <v>2.77</v>
      </c>
      <c r="J84" s="11">
        <v>17697</v>
      </c>
      <c r="K84" s="11">
        <f t="shared" si="43"/>
        <v>49020.69</v>
      </c>
      <c r="L84" s="11"/>
      <c r="M84" s="11"/>
      <c r="N84" s="11"/>
      <c r="O84" s="11"/>
      <c r="P84" s="77"/>
      <c r="Q84" s="11"/>
      <c r="R84" s="53">
        <v>0.1</v>
      </c>
      <c r="S84" s="12">
        <f t="shared" si="38"/>
        <v>4902.0690000000004</v>
      </c>
      <c r="T84" s="73">
        <v>0.5</v>
      </c>
      <c r="U84" s="70">
        <f>19847.98-S84</f>
        <v>14945.911</v>
      </c>
      <c r="V84" s="70">
        <v>68868.670000000013</v>
      </c>
      <c r="W84" s="70">
        <f>(K84+M84+Q84+S84+U84)*H84</f>
        <v>68868.670000000013</v>
      </c>
      <c r="X84" s="50">
        <f>W84-V84</f>
        <v>0</v>
      </c>
      <c r="Y84" s="13">
        <f t="shared" si="42"/>
        <v>826424.04000000015</v>
      </c>
    </row>
    <row r="85" spans="1:29" x14ac:dyDescent="0.25">
      <c r="A85" s="40" t="s">
        <v>78</v>
      </c>
      <c r="B85" s="98" t="s">
        <v>51</v>
      </c>
      <c r="C85" s="99"/>
      <c r="D85" s="99"/>
      <c r="E85" s="62"/>
      <c r="F85" s="59"/>
      <c r="G85" s="100">
        <v>1</v>
      </c>
      <c r="H85" s="52">
        <v>1</v>
      </c>
      <c r="I85" s="52">
        <v>2.77</v>
      </c>
      <c r="J85" s="11">
        <v>17697</v>
      </c>
      <c r="K85" s="11">
        <f t="shared" si="43"/>
        <v>49020.69</v>
      </c>
      <c r="L85" s="11"/>
      <c r="M85" s="11"/>
      <c r="N85" s="11"/>
      <c r="O85" s="11"/>
      <c r="P85" s="77"/>
      <c r="Q85" s="11"/>
      <c r="R85" s="53">
        <v>0.1</v>
      </c>
      <c r="S85" s="12">
        <f t="shared" si="38"/>
        <v>4902.0690000000004</v>
      </c>
      <c r="T85" s="73">
        <v>0.5</v>
      </c>
      <c r="U85" s="70">
        <f t="shared" ref="U85" si="45">19847.98-S85</f>
        <v>14945.911</v>
      </c>
      <c r="V85" s="70">
        <f t="shared" si="39"/>
        <v>68868.670000000013</v>
      </c>
      <c r="W85" s="70">
        <f t="shared" si="40"/>
        <v>68868.670000000013</v>
      </c>
      <c r="X85" s="50">
        <f t="shared" si="41"/>
        <v>0</v>
      </c>
      <c r="Y85" s="13">
        <f t="shared" si="42"/>
        <v>826424.04000000015</v>
      </c>
    </row>
    <row r="86" spans="1:29" x14ac:dyDescent="0.25">
      <c r="A86" s="40" t="s">
        <v>86</v>
      </c>
      <c r="B86" s="96" t="s">
        <v>52</v>
      </c>
      <c r="C86" s="97"/>
      <c r="D86" s="97"/>
      <c r="E86" s="62"/>
      <c r="F86" s="59"/>
      <c r="G86" s="95">
        <v>1</v>
      </c>
      <c r="H86" s="52">
        <v>1</v>
      </c>
      <c r="I86" s="51">
        <v>2.77</v>
      </c>
      <c r="J86" s="11">
        <v>17697</v>
      </c>
      <c r="K86" s="11">
        <f t="shared" si="43"/>
        <v>49020.69</v>
      </c>
      <c r="L86" s="11"/>
      <c r="M86" s="11"/>
      <c r="N86" s="11"/>
      <c r="O86" s="11"/>
      <c r="P86" s="77"/>
      <c r="Q86" s="11"/>
      <c r="R86" s="53">
        <v>0.1</v>
      </c>
      <c r="S86" s="12">
        <f t="shared" si="38"/>
        <v>4902.0690000000004</v>
      </c>
      <c r="T86" s="70"/>
      <c r="U86" s="70"/>
      <c r="V86" s="70">
        <f t="shared" si="39"/>
        <v>53922.759000000005</v>
      </c>
      <c r="W86" s="70">
        <f t="shared" si="40"/>
        <v>53922.759000000005</v>
      </c>
      <c r="X86" s="50">
        <f t="shared" si="41"/>
        <v>0</v>
      </c>
      <c r="Y86" s="13">
        <f t="shared" si="42"/>
        <v>647073.10800000001</v>
      </c>
    </row>
    <row r="87" spans="1:29" ht="18" customHeight="1" thickBot="1" x14ac:dyDescent="0.3">
      <c r="A87" s="151" t="s">
        <v>53</v>
      </c>
      <c r="B87" s="152"/>
      <c r="C87" s="22"/>
      <c r="D87" s="22"/>
      <c r="E87" s="22"/>
      <c r="F87" s="22"/>
      <c r="G87" s="23"/>
      <c r="H87" s="24">
        <f>SUM(H66:H86)</f>
        <v>19</v>
      </c>
      <c r="I87" s="25"/>
      <c r="J87" s="24"/>
      <c r="K87" s="24">
        <f>SUM(K66:K86)</f>
        <v>1008198.0899999996</v>
      </c>
      <c r="L87" s="24"/>
      <c r="M87" s="24">
        <f>SUM(M66:M86)</f>
        <v>0</v>
      </c>
      <c r="N87" s="24">
        <f t="shared" ref="N87" si="46">SUM(N66:N86)</f>
        <v>0</v>
      </c>
      <c r="O87" s="24">
        <f>SUM(O66:O86)</f>
        <v>0</v>
      </c>
      <c r="P87" s="80"/>
      <c r="Q87" s="24">
        <f>SUM(Q66:Q86)</f>
        <v>0</v>
      </c>
      <c r="R87" s="24"/>
      <c r="S87" s="24">
        <f>SUM(S66:S86)</f>
        <v>100819.80900000005</v>
      </c>
      <c r="T87" s="24">
        <f>SUM(T66:T86)</f>
        <v>3.3</v>
      </c>
      <c r="U87" s="24">
        <f>SUM(U66:U86)</f>
        <v>76692.332999999999</v>
      </c>
      <c r="V87" s="24">
        <f>SUM(V67:V86)</f>
        <v>1138193.787</v>
      </c>
      <c r="W87" s="24">
        <f>SUM(W67:W86)</f>
        <v>1138193.787</v>
      </c>
      <c r="X87" s="24">
        <f>SUM(X67:X86)</f>
        <v>0</v>
      </c>
      <c r="Y87" s="26">
        <f>SUM(Y66:Y86)</f>
        <v>13658325.444000002</v>
      </c>
    </row>
    <row r="88" spans="1:29" ht="15.75" thickBot="1" x14ac:dyDescent="0.3">
      <c r="A88" s="153" t="s">
        <v>54</v>
      </c>
      <c r="B88" s="144"/>
      <c r="C88" s="112"/>
      <c r="D88" s="112"/>
      <c r="E88" s="112"/>
      <c r="F88" s="112"/>
      <c r="G88" s="27"/>
      <c r="H88" s="63">
        <f>H19+H65+H87</f>
        <v>72.417000000000002</v>
      </c>
      <c r="I88" s="27"/>
      <c r="J88" s="27"/>
      <c r="K88" s="28">
        <f>K19+K65+K87</f>
        <v>4238077.5599999996</v>
      </c>
      <c r="L88" s="27"/>
      <c r="M88" s="120">
        <f>M19+M65+M87</f>
        <v>1139421.3450000002</v>
      </c>
      <c r="N88" s="120"/>
      <c r="O88" s="120">
        <f t="shared" ref="O88" si="47">O19+O65+O87</f>
        <v>85901.238000000012</v>
      </c>
      <c r="P88" s="27"/>
      <c r="Q88" s="28">
        <f>Q19+Q65+Q87</f>
        <v>113942.1345</v>
      </c>
      <c r="R88" s="27"/>
      <c r="S88" s="28">
        <f>S19+S65+S87</f>
        <v>423807.75600000017</v>
      </c>
      <c r="T88" s="28">
        <f>T19+T65+T87</f>
        <v>6.2999999999999989</v>
      </c>
      <c r="U88" s="28">
        <f>U19+U65+U87</f>
        <v>129783.33299999998</v>
      </c>
      <c r="V88" s="28">
        <f t="shared" ref="V88:W88" si="48">V19+V65+V87</f>
        <v>5209607.7258599997</v>
      </c>
      <c r="W88" s="28">
        <f t="shared" si="48"/>
        <v>6688591.4086649995</v>
      </c>
      <c r="X88" s="29">
        <f>X19+X65+X87</f>
        <v>1478983.6843050001</v>
      </c>
      <c r="Y88" s="29">
        <f>Y19+Y65+Y87</f>
        <v>80263096.901979998</v>
      </c>
      <c r="Z88" s="106"/>
    </row>
    <row r="89" spans="1:29" x14ac:dyDescent="0.25">
      <c r="A89" s="39"/>
      <c r="B89" s="4"/>
      <c r="C89" s="117"/>
      <c r="D89" s="117"/>
      <c r="E89" s="4"/>
      <c r="F89" s="117"/>
      <c r="G89" s="111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2"/>
      <c r="Y89" s="1"/>
      <c r="Z89" s="106"/>
      <c r="AA89" s="106"/>
      <c r="AB89" s="106"/>
      <c r="AC89" s="106"/>
    </row>
    <row r="90" spans="1:29" x14ac:dyDescent="0.25">
      <c r="A90" s="39"/>
      <c r="B90" s="2" t="s">
        <v>20</v>
      </c>
      <c r="C90" s="2"/>
      <c r="D90" s="2"/>
      <c r="E90" s="2"/>
      <c r="F90" s="2"/>
      <c r="G90" s="107"/>
      <c r="H90" s="46"/>
      <c r="I90" s="107"/>
      <c r="J90" s="31"/>
      <c r="K90" s="31"/>
      <c r="L90" s="31"/>
      <c r="M90" s="31"/>
      <c r="N90" s="31"/>
      <c r="O90" s="31"/>
      <c r="P90" s="31"/>
      <c r="Q90" s="136"/>
      <c r="R90" s="136"/>
      <c r="S90" s="136"/>
      <c r="T90" s="71"/>
      <c r="U90" s="71"/>
      <c r="V90" s="71"/>
      <c r="W90" s="105"/>
      <c r="X90" s="32"/>
      <c r="Y90" s="1"/>
    </row>
    <row r="91" spans="1:29" x14ac:dyDescent="0.25">
      <c r="A91" s="39"/>
      <c r="B91" s="4"/>
      <c r="C91" s="117"/>
      <c r="D91" s="117"/>
      <c r="E91" s="4"/>
      <c r="F91" s="117"/>
      <c r="G91" s="111"/>
      <c r="H91" s="111" t="s">
        <v>55</v>
      </c>
      <c r="I91" s="30"/>
      <c r="J91" s="30"/>
      <c r="K91" s="30"/>
      <c r="L91" s="30"/>
      <c r="M91" s="30"/>
      <c r="N91" s="30"/>
      <c r="O91" s="30"/>
      <c r="P91" s="30"/>
      <c r="Q91" s="142"/>
      <c r="R91" s="142"/>
      <c r="S91" s="142"/>
      <c r="T91" s="111"/>
      <c r="U91" s="111"/>
      <c r="V91" s="111"/>
      <c r="W91" s="111"/>
      <c r="X91" s="32"/>
      <c r="Y91" s="1"/>
    </row>
    <row r="92" spans="1:29" x14ac:dyDescent="0.25">
      <c r="A92" s="41"/>
      <c r="B92" s="34"/>
      <c r="C92" s="64"/>
      <c r="D92" s="64"/>
      <c r="E92" s="34"/>
      <c r="F92" s="64"/>
      <c r="G92" s="67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6"/>
      <c r="Y92" s="37"/>
    </row>
    <row r="93" spans="1:29" x14ac:dyDescent="0.25">
      <c r="A93" s="42"/>
      <c r="B93" s="34"/>
      <c r="C93" s="64"/>
      <c r="D93" s="64"/>
      <c r="E93" s="34"/>
      <c r="F93" s="64"/>
      <c r="G93" s="67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6"/>
      <c r="Y93" s="33"/>
    </row>
    <row r="94" spans="1:29" x14ac:dyDescent="0.25">
      <c r="A94" s="42"/>
      <c r="B94" s="34"/>
      <c r="C94" s="64"/>
      <c r="D94" s="64"/>
      <c r="E94" s="34"/>
      <c r="F94" s="64"/>
      <c r="G94" s="67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3"/>
    </row>
    <row r="95" spans="1:29" ht="30.75" customHeight="1" x14ac:dyDescent="0.25">
      <c r="A95" s="43"/>
      <c r="B95" s="81"/>
      <c r="C95" s="135" t="s">
        <v>118</v>
      </c>
      <c r="D95" s="135"/>
      <c r="E95" s="135"/>
      <c r="F95" s="81"/>
      <c r="G95" s="68"/>
      <c r="H95" s="68"/>
      <c r="I95" s="68"/>
      <c r="J95" s="68"/>
      <c r="K95" s="68"/>
      <c r="L95" s="68"/>
      <c r="M95" s="68"/>
      <c r="N95" s="68"/>
      <c r="O95" s="121"/>
      <c r="P95" s="68"/>
      <c r="Q95" s="68"/>
      <c r="R95" s="68"/>
      <c r="S95" s="68"/>
      <c r="T95" s="68"/>
      <c r="U95" s="68"/>
      <c r="V95" s="68"/>
      <c r="W95" s="68"/>
      <c r="X95" s="68"/>
      <c r="Y95" s="68"/>
    </row>
    <row r="96" spans="1:29" x14ac:dyDescent="0.25">
      <c r="D96" s="65" t="s">
        <v>115</v>
      </c>
    </row>
    <row r="97" spans="3:4" x14ac:dyDescent="0.25">
      <c r="C97" s="65" t="s">
        <v>116</v>
      </c>
    </row>
    <row r="98" spans="3:4" x14ac:dyDescent="0.25">
      <c r="C98" s="65" t="s">
        <v>117</v>
      </c>
    </row>
    <row r="99" spans="3:4" x14ac:dyDescent="0.25">
      <c r="C99" s="65">
        <f>0.8/4.8</f>
        <v>0.16666666666666669</v>
      </c>
      <c r="D99" s="65" t="s">
        <v>119</v>
      </c>
    </row>
  </sheetData>
  <mergeCells count="43">
    <mergeCell ref="C60:D60"/>
    <mergeCell ref="A11:Y11"/>
    <mergeCell ref="I1:Y1"/>
    <mergeCell ref="B2:G2"/>
    <mergeCell ref="I2:Y2"/>
    <mergeCell ref="I3:S3"/>
    <mergeCell ref="Q4:Y4"/>
    <mergeCell ref="I5:Y5"/>
    <mergeCell ref="H6:Y6"/>
    <mergeCell ref="I7:Y7"/>
    <mergeCell ref="B8:Y8"/>
    <mergeCell ref="A9:Y9"/>
    <mergeCell ref="A10:Y10"/>
    <mergeCell ref="Y13:Y14"/>
    <mergeCell ref="A15:B15"/>
    <mergeCell ref="A19:B19"/>
    <mergeCell ref="A20:B20"/>
    <mergeCell ref="H13:H14"/>
    <mergeCell ref="J13:J14"/>
    <mergeCell ref="G13:G14"/>
    <mergeCell ref="A13:A14"/>
    <mergeCell ref="F13:F14"/>
    <mergeCell ref="T13:U13"/>
    <mergeCell ref="W13:W14"/>
    <mergeCell ref="V13:V14"/>
    <mergeCell ref="X13:X14"/>
    <mergeCell ref="N13:O13"/>
    <mergeCell ref="C95:E95"/>
    <mergeCell ref="Q90:S90"/>
    <mergeCell ref="I13:I14"/>
    <mergeCell ref="B13:B14"/>
    <mergeCell ref="C13:D13"/>
    <mergeCell ref="E13:E14"/>
    <mergeCell ref="K13:K14"/>
    <mergeCell ref="P13:Q13"/>
    <mergeCell ref="L13:M13"/>
    <mergeCell ref="Q91:S91"/>
    <mergeCell ref="R13:S13"/>
    <mergeCell ref="C32:D32"/>
    <mergeCell ref="C40:D40"/>
    <mergeCell ref="A65:B65"/>
    <mergeCell ref="A87:B87"/>
    <mergeCell ref="A88:B88"/>
  </mergeCells>
  <pageMargins left="0.7" right="0.7" top="0.75" bottom="0.75" header="0.3" footer="0.3"/>
  <pageSetup paperSize="9" scale="4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58"/>
  <sheetViews>
    <sheetView topLeftCell="A19" workbookViewId="0">
      <selection activeCell="B18" sqref="B18"/>
    </sheetView>
  </sheetViews>
  <sheetFormatPr defaultRowHeight="15" x14ac:dyDescent="0.25"/>
  <cols>
    <col min="1" max="1" width="19.7109375" style="48" customWidth="1"/>
    <col min="2" max="2" width="18.140625" style="47" customWidth="1"/>
    <col min="3" max="3" width="6.140625" style="65" customWidth="1"/>
    <col min="4" max="4" width="5.5703125" style="65" customWidth="1"/>
    <col min="5" max="5" width="7.7109375" style="47" customWidth="1"/>
    <col min="6" max="6" width="6.42578125" style="65" customWidth="1"/>
    <col min="7" max="7" width="5.42578125" style="65" customWidth="1"/>
    <col min="8" max="8" width="10.42578125" style="47" bestFit="1" customWidth="1"/>
    <col min="9" max="10" width="9.140625" style="47"/>
    <col min="11" max="11" width="15.5703125" style="47" customWidth="1"/>
    <col min="12" max="12" width="9.42578125" style="47" customWidth="1"/>
    <col min="13" max="13" width="12.7109375" style="47" customWidth="1"/>
    <col min="14" max="14" width="7.5703125" style="47" customWidth="1"/>
    <col min="15" max="15" width="11.7109375" style="47" customWidth="1"/>
    <col min="16" max="16" width="9.140625" style="47"/>
    <col min="17" max="17" width="13.140625" style="47" customWidth="1"/>
    <col min="18" max="18" width="7.85546875" style="47" customWidth="1"/>
    <col min="19" max="19" width="14" style="47" customWidth="1"/>
    <col min="20" max="20" width="7.140625" style="47" customWidth="1"/>
    <col min="21" max="21" width="14" style="47" customWidth="1"/>
    <col min="22" max="22" width="15.140625" style="47" customWidth="1"/>
    <col min="23" max="23" width="16" style="47" customWidth="1"/>
    <col min="24" max="24" width="14.140625" style="47" customWidth="1"/>
    <col min="25" max="25" width="16.7109375" style="47" customWidth="1"/>
    <col min="26" max="26" width="13.140625" style="47" customWidth="1"/>
    <col min="27" max="27" width="12.28515625" style="47" customWidth="1"/>
    <col min="28" max="28" width="14.28515625" style="47" customWidth="1"/>
    <col min="29" max="29" width="17.42578125" style="47" customWidth="1"/>
    <col min="30" max="16384" width="9.140625" style="47"/>
  </cols>
  <sheetData>
    <row r="1" spans="1:25" x14ac:dyDescent="0.25">
      <c r="A1" s="39"/>
      <c r="B1" s="2"/>
      <c r="C1" s="2"/>
      <c r="D1" s="2"/>
      <c r="E1" s="2"/>
      <c r="F1" s="2"/>
      <c r="G1" s="118"/>
      <c r="H1" s="3"/>
      <c r="I1" s="162" t="s">
        <v>0</v>
      </c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</row>
    <row r="2" spans="1:25" ht="15.75" x14ac:dyDescent="0.25">
      <c r="A2" s="39"/>
      <c r="B2" s="163"/>
      <c r="C2" s="163"/>
      <c r="D2" s="163"/>
      <c r="E2" s="163"/>
      <c r="F2" s="163"/>
      <c r="G2" s="163"/>
      <c r="H2" s="3"/>
      <c r="I2" s="162" t="s">
        <v>93</v>
      </c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</row>
    <row r="3" spans="1:25" x14ac:dyDescent="0.25">
      <c r="A3" s="39"/>
      <c r="B3" s="4"/>
      <c r="C3" s="117"/>
      <c r="D3" s="117"/>
      <c r="E3" s="4"/>
      <c r="F3" s="117"/>
      <c r="G3" s="118"/>
      <c r="H3" s="3"/>
      <c r="I3" s="164" t="s">
        <v>1</v>
      </c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18"/>
      <c r="U3" s="118"/>
      <c r="V3" s="118"/>
      <c r="W3" s="118"/>
      <c r="X3" s="5"/>
      <c r="Y3" s="5"/>
    </row>
    <row r="4" spans="1:25" x14ac:dyDescent="0.25">
      <c r="A4" s="39"/>
      <c r="B4" s="4"/>
      <c r="C4" s="117"/>
      <c r="D4" s="117"/>
      <c r="E4" s="4"/>
      <c r="F4" s="117"/>
      <c r="G4" s="118"/>
      <c r="H4" s="3"/>
      <c r="I4" s="3"/>
      <c r="J4" s="3"/>
      <c r="K4" s="3"/>
      <c r="L4" s="3"/>
      <c r="M4" s="3"/>
      <c r="N4" s="3"/>
      <c r="O4" s="3"/>
      <c r="P4" s="3"/>
      <c r="Q4" s="165"/>
      <c r="R4" s="165"/>
      <c r="S4" s="165"/>
      <c r="T4" s="165"/>
      <c r="U4" s="165"/>
      <c r="V4" s="165"/>
      <c r="W4" s="165"/>
      <c r="X4" s="166"/>
      <c r="Y4" s="166"/>
    </row>
    <row r="5" spans="1:25" x14ac:dyDescent="0.25">
      <c r="A5" s="39"/>
      <c r="B5" s="4"/>
      <c r="C5" s="117"/>
      <c r="D5" s="117"/>
      <c r="E5" s="4"/>
      <c r="F5" s="117"/>
      <c r="G5" s="118"/>
      <c r="H5" s="3"/>
      <c r="I5" s="165" t="s">
        <v>146</v>
      </c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7"/>
      <c r="Y5" s="167"/>
    </row>
    <row r="6" spans="1:25" x14ac:dyDescent="0.25">
      <c r="A6" s="39"/>
      <c r="B6" s="4"/>
      <c r="C6" s="117"/>
      <c r="D6" s="117"/>
      <c r="E6" s="4"/>
      <c r="F6" s="117"/>
      <c r="G6" s="118"/>
      <c r="H6" s="168" t="s">
        <v>147</v>
      </c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6"/>
      <c r="Y6" s="166"/>
    </row>
    <row r="7" spans="1:25" ht="15" customHeight="1" x14ac:dyDescent="0.25">
      <c r="A7" s="39"/>
      <c r="B7" s="116"/>
      <c r="C7" s="116"/>
      <c r="D7" s="116"/>
      <c r="E7" s="116"/>
      <c r="F7" s="116"/>
      <c r="G7" s="116"/>
      <c r="H7" s="116"/>
      <c r="I7" s="169" t="s">
        <v>2</v>
      </c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6"/>
      <c r="Y7" s="166"/>
    </row>
    <row r="8" spans="1:25" x14ac:dyDescent="0.25">
      <c r="A8" s="39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</row>
    <row r="9" spans="1:25" ht="15" customHeight="1" x14ac:dyDescent="0.25">
      <c r="A9" s="162" t="s">
        <v>3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</row>
    <row r="10" spans="1:25" ht="15" customHeight="1" x14ac:dyDescent="0.25">
      <c r="A10" s="170" t="s">
        <v>4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</row>
    <row r="11" spans="1:25" x14ac:dyDescent="0.25">
      <c r="A11" s="162" t="s">
        <v>129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</row>
    <row r="12" spans="1:25" ht="15.75" thickBot="1" x14ac:dyDescent="0.3">
      <c r="A12" s="39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"/>
    </row>
    <row r="13" spans="1:25" ht="46.5" customHeight="1" thickBot="1" x14ac:dyDescent="0.3">
      <c r="A13" s="159" t="s">
        <v>57</v>
      </c>
      <c r="B13" s="139" t="s">
        <v>56</v>
      </c>
      <c r="C13" s="140" t="s">
        <v>60</v>
      </c>
      <c r="D13" s="140"/>
      <c r="E13" s="141" t="s">
        <v>5</v>
      </c>
      <c r="F13" s="137" t="s">
        <v>6</v>
      </c>
      <c r="G13" s="137" t="s">
        <v>7</v>
      </c>
      <c r="H13" s="137" t="s">
        <v>8</v>
      </c>
      <c r="I13" s="137" t="s">
        <v>108</v>
      </c>
      <c r="J13" s="137" t="s">
        <v>9</v>
      </c>
      <c r="K13" s="139" t="s">
        <v>109</v>
      </c>
      <c r="L13" s="140" t="s">
        <v>134</v>
      </c>
      <c r="M13" s="140"/>
      <c r="N13" s="157" t="s">
        <v>133</v>
      </c>
      <c r="O13" s="158"/>
      <c r="P13" s="140" t="s">
        <v>110</v>
      </c>
      <c r="Q13" s="140"/>
      <c r="R13" s="143" t="s">
        <v>10</v>
      </c>
      <c r="S13" s="144"/>
      <c r="T13" s="139" t="s">
        <v>107</v>
      </c>
      <c r="U13" s="156"/>
      <c r="V13" s="140" t="s">
        <v>112</v>
      </c>
      <c r="W13" s="140" t="s">
        <v>113</v>
      </c>
      <c r="X13" s="141" t="s">
        <v>114</v>
      </c>
      <c r="Y13" s="154" t="s">
        <v>11</v>
      </c>
    </row>
    <row r="14" spans="1:25" ht="36" customHeight="1" thickBot="1" x14ac:dyDescent="0.3">
      <c r="A14" s="160"/>
      <c r="B14" s="138"/>
      <c r="C14" s="108" t="s">
        <v>62</v>
      </c>
      <c r="D14" s="108" t="s">
        <v>61</v>
      </c>
      <c r="E14" s="138"/>
      <c r="F14" s="138"/>
      <c r="G14" s="138"/>
      <c r="H14" s="138"/>
      <c r="I14" s="138"/>
      <c r="J14" s="138"/>
      <c r="K14" s="138"/>
      <c r="L14" s="108" t="s">
        <v>12</v>
      </c>
      <c r="M14" s="108" t="s">
        <v>111</v>
      </c>
      <c r="N14" s="108" t="s">
        <v>12</v>
      </c>
      <c r="O14" s="108" t="s">
        <v>111</v>
      </c>
      <c r="P14" s="74" t="s">
        <v>12</v>
      </c>
      <c r="Q14" s="74" t="s">
        <v>111</v>
      </c>
      <c r="R14" s="108" t="s">
        <v>12</v>
      </c>
      <c r="S14" s="72" t="s">
        <v>111</v>
      </c>
      <c r="T14" s="109" t="s">
        <v>12</v>
      </c>
      <c r="U14" s="114" t="s">
        <v>111</v>
      </c>
      <c r="V14" s="140"/>
      <c r="W14" s="140"/>
      <c r="X14" s="161"/>
      <c r="Y14" s="155"/>
    </row>
    <row r="15" spans="1:25" ht="27" customHeight="1" x14ac:dyDescent="0.25">
      <c r="A15" s="156" t="s">
        <v>13</v>
      </c>
      <c r="B15" s="156"/>
      <c r="C15" s="44"/>
      <c r="D15" s="44"/>
      <c r="E15" s="6"/>
      <c r="F15" s="66"/>
      <c r="G15" s="7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38"/>
      <c r="T15" s="69"/>
      <c r="U15" s="69"/>
      <c r="V15" s="69"/>
      <c r="W15" s="69"/>
      <c r="X15" s="49"/>
      <c r="Y15" s="10"/>
    </row>
    <row r="16" spans="1:25" x14ac:dyDescent="0.25">
      <c r="A16" s="103" t="s">
        <v>94</v>
      </c>
      <c r="B16" s="101" t="s">
        <v>14</v>
      </c>
      <c r="C16" s="110">
        <v>25</v>
      </c>
      <c r="D16" s="110">
        <v>3</v>
      </c>
      <c r="E16" s="110" t="s">
        <v>15</v>
      </c>
      <c r="F16" s="110" t="s">
        <v>16</v>
      </c>
      <c r="G16" s="102" t="s">
        <v>19</v>
      </c>
      <c r="H16" s="51">
        <v>1</v>
      </c>
      <c r="I16" s="52">
        <v>5.91</v>
      </c>
      <c r="J16" s="11">
        <v>17697</v>
      </c>
      <c r="K16" s="11">
        <f>I16*J16</f>
        <v>104589.27</v>
      </c>
      <c r="L16" s="88">
        <v>0.5</v>
      </c>
      <c r="M16" s="11">
        <f>L16*K16</f>
        <v>52294.635000000002</v>
      </c>
      <c r="N16" s="11"/>
      <c r="O16" s="11"/>
      <c r="P16" s="104">
        <v>0.1</v>
      </c>
      <c r="Q16" s="11">
        <f>M16*P16</f>
        <v>5229.4635000000007</v>
      </c>
      <c r="R16" s="53">
        <v>0.1</v>
      </c>
      <c r="S16" s="12">
        <f>K16*R16</f>
        <v>10458.927000000001</v>
      </c>
      <c r="T16" s="70"/>
      <c r="U16" s="70"/>
      <c r="V16" s="70">
        <f>(K16+S16)*H16</f>
        <v>115048.197</v>
      </c>
      <c r="W16" s="70">
        <f>(K16+M16+Q16+S16+U16)*H16</f>
        <v>172572.29550000001</v>
      </c>
      <c r="X16" s="50">
        <f>W16-V16</f>
        <v>57524.098500000007</v>
      </c>
      <c r="Y16" s="13">
        <f>W16*12</f>
        <v>2070867.5460000001</v>
      </c>
    </row>
    <row r="17" spans="1:25" ht="30" x14ac:dyDescent="0.25">
      <c r="A17" s="40" t="s">
        <v>130</v>
      </c>
      <c r="B17" s="93" t="s">
        <v>95</v>
      </c>
      <c r="C17" s="59">
        <v>14</v>
      </c>
      <c r="D17" s="59">
        <v>3</v>
      </c>
      <c r="E17" s="110" t="s">
        <v>25</v>
      </c>
      <c r="F17" s="110" t="s">
        <v>26</v>
      </c>
      <c r="G17" s="52">
        <v>3</v>
      </c>
      <c r="H17" s="94">
        <v>0.16700000000000001</v>
      </c>
      <c r="I17" s="52">
        <v>4.9000000000000004</v>
      </c>
      <c r="J17" s="11">
        <v>17697</v>
      </c>
      <c r="K17" s="11">
        <f t="shared" ref="K17:K46" si="0">I17*J17</f>
        <v>86715.3</v>
      </c>
      <c r="L17" s="88">
        <v>0.5</v>
      </c>
      <c r="M17" s="11">
        <f>L17*K17</f>
        <v>43357.65</v>
      </c>
      <c r="N17" s="11"/>
      <c r="O17" s="11"/>
      <c r="P17" s="77">
        <v>0.1</v>
      </c>
      <c r="Q17" s="11">
        <f t="shared" ref="Q17:Q23" si="1">M17*P17</f>
        <v>4335.7650000000003</v>
      </c>
      <c r="R17" s="53">
        <v>0.1</v>
      </c>
      <c r="S17" s="12">
        <f t="shared" ref="S17:S46" si="2">K17*R17</f>
        <v>8671.5300000000007</v>
      </c>
      <c r="T17" s="70"/>
      <c r="U17" s="70"/>
      <c r="V17" s="70">
        <f>(K17+S17+U17)*H17</f>
        <v>15929.600610000001</v>
      </c>
      <c r="W17" s="70">
        <f>(K17+M17+Q17+S17+U17)*H17</f>
        <v>23894.400915000006</v>
      </c>
      <c r="X17" s="50">
        <f t="shared" ref="X17:X46" si="3">W17-V17</f>
        <v>7964.8003050000043</v>
      </c>
      <c r="Y17" s="13">
        <f t="shared" ref="Y17:Y46" si="4">W17*12</f>
        <v>286732.81098000007</v>
      </c>
    </row>
    <row r="18" spans="1:25" ht="30" x14ac:dyDescent="0.25">
      <c r="A18" s="40" t="s">
        <v>98</v>
      </c>
      <c r="B18" s="93" t="s">
        <v>27</v>
      </c>
      <c r="C18" s="59">
        <v>8</v>
      </c>
      <c r="D18" s="59">
        <v>4</v>
      </c>
      <c r="E18" s="110" t="s">
        <v>25</v>
      </c>
      <c r="F18" s="110" t="s">
        <v>28</v>
      </c>
      <c r="G18" s="55">
        <v>4</v>
      </c>
      <c r="H18" s="51">
        <v>0.5</v>
      </c>
      <c r="I18" s="51">
        <v>3.85</v>
      </c>
      <c r="J18" s="11">
        <v>17697</v>
      </c>
      <c r="K18" s="11">
        <f t="shared" si="0"/>
        <v>68133.45</v>
      </c>
      <c r="L18" s="88">
        <v>0.5</v>
      </c>
      <c r="M18" s="11">
        <f t="shared" ref="M18:M22" si="5">L18*K18</f>
        <v>34066.724999999999</v>
      </c>
      <c r="N18" s="11"/>
      <c r="O18" s="11"/>
      <c r="P18" s="77">
        <v>0.1</v>
      </c>
      <c r="Q18" s="11">
        <f t="shared" si="1"/>
        <v>3406.6725000000001</v>
      </c>
      <c r="R18" s="53">
        <v>0.1</v>
      </c>
      <c r="S18" s="12">
        <f t="shared" si="2"/>
        <v>6813.3450000000003</v>
      </c>
      <c r="T18" s="70"/>
      <c r="U18" s="70"/>
      <c r="V18" s="70">
        <f>(K18+S18+U18)*H18</f>
        <v>37473.397499999999</v>
      </c>
      <c r="W18" s="70">
        <f>(K18+M18+Q18+S18+U18)*H18</f>
        <v>56210.096249999995</v>
      </c>
      <c r="X18" s="50">
        <f t="shared" si="3"/>
        <v>18736.698749999996</v>
      </c>
      <c r="Y18" s="13">
        <f t="shared" si="4"/>
        <v>674521.15499999991</v>
      </c>
    </row>
    <row r="19" spans="1:25" ht="30" x14ac:dyDescent="0.25">
      <c r="A19" s="40" t="s">
        <v>143</v>
      </c>
      <c r="B19" s="93" t="s">
        <v>27</v>
      </c>
      <c r="C19" s="59">
        <v>7</v>
      </c>
      <c r="D19" s="59">
        <v>9</v>
      </c>
      <c r="E19" s="110" t="s">
        <v>25</v>
      </c>
      <c r="F19" s="110" t="s">
        <v>33</v>
      </c>
      <c r="G19" s="55">
        <v>2</v>
      </c>
      <c r="H19" s="51">
        <v>0.5</v>
      </c>
      <c r="I19" s="51">
        <v>4.04</v>
      </c>
      <c r="J19" s="11">
        <v>17697</v>
      </c>
      <c r="K19" s="11">
        <f t="shared" si="0"/>
        <v>71495.88</v>
      </c>
      <c r="L19" s="88">
        <v>0.5</v>
      </c>
      <c r="M19" s="11">
        <f t="shared" si="5"/>
        <v>35747.94</v>
      </c>
      <c r="N19" s="11"/>
      <c r="O19" s="11"/>
      <c r="P19" s="77">
        <v>0.1</v>
      </c>
      <c r="Q19" s="11">
        <f t="shared" si="1"/>
        <v>3574.7940000000003</v>
      </c>
      <c r="R19" s="53">
        <v>0.1</v>
      </c>
      <c r="S19" s="12">
        <f t="shared" si="2"/>
        <v>7149.5880000000006</v>
      </c>
      <c r="T19" s="70"/>
      <c r="U19" s="70"/>
      <c r="V19" s="70">
        <f>(K19+S19+U19)*H19</f>
        <v>39322.734000000004</v>
      </c>
      <c r="W19" s="70">
        <f>(K19+M19+Q19+S19+U19)*H19</f>
        <v>58984.101000000002</v>
      </c>
      <c r="X19" s="50">
        <f t="shared" si="3"/>
        <v>19661.366999999998</v>
      </c>
      <c r="Y19" s="13">
        <f t="shared" si="4"/>
        <v>707809.21200000006</v>
      </c>
    </row>
    <row r="20" spans="1:25" ht="15" customHeight="1" x14ac:dyDescent="0.25">
      <c r="A20" s="40" t="s">
        <v>131</v>
      </c>
      <c r="B20" s="60" t="s">
        <v>29</v>
      </c>
      <c r="C20" s="89">
        <v>10</v>
      </c>
      <c r="D20" s="110">
        <v>2</v>
      </c>
      <c r="E20" s="110" t="s">
        <v>25</v>
      </c>
      <c r="F20" s="110" t="s">
        <v>28</v>
      </c>
      <c r="G20" s="55">
        <v>3</v>
      </c>
      <c r="H20" s="51">
        <v>1</v>
      </c>
      <c r="I20" s="51">
        <v>4.21</v>
      </c>
      <c r="J20" s="11">
        <v>17697</v>
      </c>
      <c r="K20" s="11">
        <f t="shared" si="0"/>
        <v>74504.37</v>
      </c>
      <c r="L20" s="88">
        <v>0.5</v>
      </c>
      <c r="M20" s="11">
        <f t="shared" si="5"/>
        <v>37252.184999999998</v>
      </c>
      <c r="N20" s="11"/>
      <c r="O20" s="11"/>
      <c r="P20" s="77">
        <v>0.1</v>
      </c>
      <c r="Q20" s="11">
        <f t="shared" si="1"/>
        <v>3725.2184999999999</v>
      </c>
      <c r="R20" s="53">
        <v>0.1</v>
      </c>
      <c r="S20" s="12">
        <f t="shared" si="2"/>
        <v>7450.4369999999999</v>
      </c>
      <c r="T20" s="70"/>
      <c r="U20" s="70"/>
      <c r="V20" s="70">
        <f t="shared" ref="V20:V46" si="6">(K20+S20+U20)*H20</f>
        <v>81954.807000000001</v>
      </c>
      <c r="W20" s="70">
        <f t="shared" ref="W20:W30" si="7">(K20+M20+Q20+S20+U20)*H20</f>
        <v>122932.2105</v>
      </c>
      <c r="X20" s="50">
        <f t="shared" si="3"/>
        <v>40977.4035</v>
      </c>
      <c r="Y20" s="13">
        <f t="shared" si="4"/>
        <v>1475186.5260000001</v>
      </c>
    </row>
    <row r="21" spans="1:25" x14ac:dyDescent="0.25">
      <c r="A21" s="40" t="s">
        <v>120</v>
      </c>
      <c r="B21" s="60" t="s">
        <v>30</v>
      </c>
      <c r="C21" s="110">
        <v>8</v>
      </c>
      <c r="D21" s="110">
        <v>4</v>
      </c>
      <c r="E21" s="110" t="s">
        <v>25</v>
      </c>
      <c r="F21" s="110" t="s">
        <v>28</v>
      </c>
      <c r="G21" s="55">
        <v>3</v>
      </c>
      <c r="H21" s="51">
        <v>1</v>
      </c>
      <c r="I21" s="51">
        <v>4.1399999999999997</v>
      </c>
      <c r="J21" s="11">
        <v>17697</v>
      </c>
      <c r="K21" s="11">
        <f t="shared" si="0"/>
        <v>73265.579999999987</v>
      </c>
      <c r="L21" s="88">
        <v>0.5</v>
      </c>
      <c r="M21" s="11">
        <f t="shared" si="5"/>
        <v>36632.789999999994</v>
      </c>
      <c r="N21" s="11"/>
      <c r="O21" s="11"/>
      <c r="P21" s="77">
        <v>0.1</v>
      </c>
      <c r="Q21" s="11">
        <f t="shared" si="1"/>
        <v>3663.2789999999995</v>
      </c>
      <c r="R21" s="53">
        <v>0.1</v>
      </c>
      <c r="S21" s="12">
        <f t="shared" si="2"/>
        <v>7326.5579999999991</v>
      </c>
      <c r="T21" s="70"/>
      <c r="U21" s="70"/>
      <c r="V21" s="70">
        <f t="shared" si="6"/>
        <v>80592.137999999992</v>
      </c>
      <c r="W21" s="70">
        <f t="shared" si="7"/>
        <v>120888.20699999998</v>
      </c>
      <c r="X21" s="50">
        <f t="shared" si="3"/>
        <v>40296.068999999989</v>
      </c>
      <c r="Y21" s="13">
        <f t="shared" si="4"/>
        <v>1450658.4839999997</v>
      </c>
    </row>
    <row r="22" spans="1:25" x14ac:dyDescent="0.25">
      <c r="A22" s="40" t="s">
        <v>121</v>
      </c>
      <c r="B22" s="60" t="s">
        <v>31</v>
      </c>
      <c r="C22" s="110">
        <v>21</v>
      </c>
      <c r="D22" s="110">
        <v>8</v>
      </c>
      <c r="E22" s="110" t="s">
        <v>25</v>
      </c>
      <c r="F22" s="110" t="s">
        <v>33</v>
      </c>
      <c r="G22" s="52">
        <v>1</v>
      </c>
      <c r="H22" s="51">
        <v>0.5</v>
      </c>
      <c r="I22" s="51">
        <v>4.45</v>
      </c>
      <c r="J22" s="11">
        <v>17697</v>
      </c>
      <c r="K22" s="11">
        <f t="shared" si="0"/>
        <v>78751.650000000009</v>
      </c>
      <c r="L22" s="88">
        <v>0.5</v>
      </c>
      <c r="M22" s="11">
        <f t="shared" si="5"/>
        <v>39375.825000000004</v>
      </c>
      <c r="N22" s="11"/>
      <c r="O22" s="11"/>
      <c r="P22" s="77">
        <v>0.1</v>
      </c>
      <c r="Q22" s="11">
        <f t="shared" si="1"/>
        <v>3937.5825000000004</v>
      </c>
      <c r="R22" s="53">
        <v>0.1</v>
      </c>
      <c r="S22" s="12">
        <f t="shared" si="2"/>
        <v>7875.1650000000009</v>
      </c>
      <c r="T22" s="70"/>
      <c r="U22" s="70"/>
      <c r="V22" s="70">
        <f t="shared" si="6"/>
        <v>43313.407500000001</v>
      </c>
      <c r="W22" s="70">
        <f t="shared" si="7"/>
        <v>64970.111250000002</v>
      </c>
      <c r="X22" s="50">
        <f t="shared" si="3"/>
        <v>21656.703750000001</v>
      </c>
      <c r="Y22" s="13">
        <f t="shared" si="4"/>
        <v>779641.33499999996</v>
      </c>
    </row>
    <row r="23" spans="1:25" x14ac:dyDescent="0.25">
      <c r="A23" s="40" t="s">
        <v>124</v>
      </c>
      <c r="B23" s="60" t="s">
        <v>31</v>
      </c>
      <c r="C23" s="110">
        <v>7</v>
      </c>
      <c r="D23" s="110">
        <v>6</v>
      </c>
      <c r="E23" s="110" t="s">
        <v>25</v>
      </c>
      <c r="F23" s="110" t="s">
        <v>28</v>
      </c>
      <c r="G23" s="52">
        <v>3</v>
      </c>
      <c r="H23" s="51">
        <v>0.5</v>
      </c>
      <c r="I23" s="51">
        <v>4.1399999999999997</v>
      </c>
      <c r="J23" s="11">
        <v>17697</v>
      </c>
      <c r="K23" s="11">
        <f>I23*J23</f>
        <v>73265.579999999987</v>
      </c>
      <c r="L23" s="88">
        <v>0.5</v>
      </c>
      <c r="M23" s="11">
        <f>L23*K23</f>
        <v>36632.789999999994</v>
      </c>
      <c r="N23" s="11"/>
      <c r="O23" s="11"/>
      <c r="P23" s="77">
        <v>0.1</v>
      </c>
      <c r="Q23" s="11">
        <f t="shared" si="1"/>
        <v>3663.2789999999995</v>
      </c>
      <c r="R23" s="53">
        <v>0.1</v>
      </c>
      <c r="S23" s="12">
        <f t="shared" si="2"/>
        <v>7326.5579999999991</v>
      </c>
      <c r="T23" s="70"/>
      <c r="U23" s="70"/>
      <c r="V23" s="70">
        <f t="shared" si="6"/>
        <v>40296.068999999996</v>
      </c>
      <c r="W23" s="70">
        <f t="shared" si="7"/>
        <v>60444.10349999999</v>
      </c>
      <c r="X23" s="50">
        <f t="shared" si="3"/>
        <v>20148.034499999994</v>
      </c>
      <c r="Y23" s="13">
        <f t="shared" si="4"/>
        <v>725329.24199999985</v>
      </c>
    </row>
    <row r="24" spans="1:25" ht="30" x14ac:dyDescent="0.25">
      <c r="A24" s="40" t="s">
        <v>68</v>
      </c>
      <c r="B24" s="60" t="s">
        <v>69</v>
      </c>
      <c r="C24" s="110">
        <v>38</v>
      </c>
      <c r="D24" s="110">
        <v>5</v>
      </c>
      <c r="E24" s="110" t="s">
        <v>25</v>
      </c>
      <c r="F24" s="110" t="s">
        <v>28</v>
      </c>
      <c r="G24" s="55">
        <v>1</v>
      </c>
      <c r="H24" s="51">
        <v>1.5</v>
      </c>
      <c r="I24" s="51">
        <v>4.75</v>
      </c>
      <c r="J24" s="11">
        <v>17697</v>
      </c>
      <c r="K24" s="11">
        <f t="shared" si="0"/>
        <v>84060.75</v>
      </c>
      <c r="L24" s="88">
        <v>0.5</v>
      </c>
      <c r="M24" s="11">
        <f t="shared" ref="M24:M44" si="8">L24*K24</f>
        <v>42030.375</v>
      </c>
      <c r="N24" s="11"/>
      <c r="O24" s="11"/>
      <c r="P24" s="77">
        <v>0.1</v>
      </c>
      <c r="Q24" s="11">
        <f t="shared" ref="Q24:Q44" si="9">M24*P24</f>
        <v>4203.0375000000004</v>
      </c>
      <c r="R24" s="53">
        <v>0.1</v>
      </c>
      <c r="S24" s="12">
        <f t="shared" si="2"/>
        <v>8406.0750000000007</v>
      </c>
      <c r="T24" s="70"/>
      <c r="U24" s="70"/>
      <c r="V24" s="70">
        <f t="shared" si="6"/>
        <v>138700.23749999999</v>
      </c>
      <c r="W24" s="70">
        <f t="shared" si="7"/>
        <v>208050.35625000001</v>
      </c>
      <c r="X24" s="50">
        <f t="shared" si="3"/>
        <v>69350.118750000023</v>
      </c>
      <c r="Y24" s="13">
        <f t="shared" si="4"/>
        <v>2496604.2750000004</v>
      </c>
    </row>
    <row r="25" spans="1:25" x14ac:dyDescent="0.25">
      <c r="A25" s="40" t="s">
        <v>63</v>
      </c>
      <c r="B25" s="60" t="s">
        <v>35</v>
      </c>
      <c r="C25" s="110">
        <v>10</v>
      </c>
      <c r="D25" s="110">
        <v>3</v>
      </c>
      <c r="E25" s="110" t="s">
        <v>25</v>
      </c>
      <c r="F25" s="90" t="s">
        <v>28</v>
      </c>
      <c r="G25" s="61">
        <v>2</v>
      </c>
      <c r="H25" s="51">
        <v>1.25</v>
      </c>
      <c r="I25" s="51">
        <v>4.2300000000000004</v>
      </c>
      <c r="J25" s="11">
        <v>17697</v>
      </c>
      <c r="K25" s="11">
        <f t="shared" si="0"/>
        <v>74858.310000000012</v>
      </c>
      <c r="L25" s="88">
        <v>0.5</v>
      </c>
      <c r="M25" s="11">
        <f t="shared" si="8"/>
        <v>37429.155000000006</v>
      </c>
      <c r="N25" s="11"/>
      <c r="O25" s="11"/>
      <c r="P25" s="77">
        <v>0.1</v>
      </c>
      <c r="Q25" s="11">
        <f t="shared" si="9"/>
        <v>3742.915500000001</v>
      </c>
      <c r="R25" s="53">
        <v>0.1</v>
      </c>
      <c r="S25" s="12">
        <f t="shared" si="2"/>
        <v>7485.8310000000019</v>
      </c>
      <c r="T25" s="70"/>
      <c r="U25" s="70"/>
      <c r="V25" s="70">
        <f t="shared" si="6"/>
        <v>102930.17625000002</v>
      </c>
      <c r="W25" s="70">
        <f t="shared" si="7"/>
        <v>154395.26437500003</v>
      </c>
      <c r="X25" s="50">
        <f t="shared" si="3"/>
        <v>51465.088125000009</v>
      </c>
      <c r="Y25" s="13">
        <f t="shared" si="4"/>
        <v>1852743.1725000003</v>
      </c>
    </row>
    <row r="26" spans="1:25" x14ac:dyDescent="0.25">
      <c r="A26" s="40" t="s">
        <v>122</v>
      </c>
      <c r="B26" s="60" t="s">
        <v>35</v>
      </c>
      <c r="C26" s="145" t="s">
        <v>105</v>
      </c>
      <c r="D26" s="146"/>
      <c r="E26" s="110" t="s">
        <v>25</v>
      </c>
      <c r="F26" s="90" t="s">
        <v>28</v>
      </c>
      <c r="G26" s="61">
        <v>4</v>
      </c>
      <c r="H26" s="51">
        <v>1.25</v>
      </c>
      <c r="I26" s="51">
        <v>3.52</v>
      </c>
      <c r="J26" s="11">
        <v>17697</v>
      </c>
      <c r="K26" s="11">
        <f t="shared" si="0"/>
        <v>62293.440000000002</v>
      </c>
      <c r="L26" s="88">
        <v>0.5</v>
      </c>
      <c r="M26" s="11">
        <f t="shared" si="8"/>
        <v>31146.720000000001</v>
      </c>
      <c r="N26" s="11"/>
      <c r="O26" s="11"/>
      <c r="P26" s="77">
        <v>0.1</v>
      </c>
      <c r="Q26" s="11">
        <f t="shared" si="9"/>
        <v>3114.6720000000005</v>
      </c>
      <c r="R26" s="53">
        <v>0.1</v>
      </c>
      <c r="S26" s="12">
        <f t="shared" si="2"/>
        <v>6229.344000000001</v>
      </c>
      <c r="T26" s="70"/>
      <c r="U26" s="70"/>
      <c r="V26" s="70">
        <f t="shared" si="6"/>
        <v>85653.48</v>
      </c>
      <c r="W26" s="70">
        <f t="shared" si="7"/>
        <v>128480.22</v>
      </c>
      <c r="X26" s="50">
        <f t="shared" si="3"/>
        <v>42826.740000000005</v>
      </c>
      <c r="Y26" s="13">
        <f t="shared" si="4"/>
        <v>1541762.6400000001</v>
      </c>
    </row>
    <row r="27" spans="1:25" x14ac:dyDescent="0.25">
      <c r="A27" s="40" t="s">
        <v>132</v>
      </c>
      <c r="B27" s="60" t="s">
        <v>35</v>
      </c>
      <c r="C27" s="110">
        <v>22</v>
      </c>
      <c r="D27" s="110">
        <v>4</v>
      </c>
      <c r="E27" s="110" t="s">
        <v>25</v>
      </c>
      <c r="F27" s="90" t="s">
        <v>28</v>
      </c>
      <c r="G27" s="61">
        <v>3</v>
      </c>
      <c r="H27" s="51">
        <v>1.25</v>
      </c>
      <c r="I27" s="51">
        <v>4.43</v>
      </c>
      <c r="J27" s="11">
        <v>17697</v>
      </c>
      <c r="K27" s="11">
        <f t="shared" si="0"/>
        <v>78397.709999999992</v>
      </c>
      <c r="L27" s="88">
        <v>0.5</v>
      </c>
      <c r="M27" s="11">
        <f t="shared" si="8"/>
        <v>39198.854999999996</v>
      </c>
      <c r="N27" s="11"/>
      <c r="O27" s="11"/>
      <c r="P27" s="77">
        <v>0.1</v>
      </c>
      <c r="Q27" s="11">
        <f t="shared" si="9"/>
        <v>3919.8854999999999</v>
      </c>
      <c r="R27" s="53">
        <v>0.1</v>
      </c>
      <c r="S27" s="12">
        <f t="shared" si="2"/>
        <v>7839.7709999999997</v>
      </c>
      <c r="T27" s="70"/>
      <c r="U27" s="70"/>
      <c r="V27" s="70">
        <f t="shared" si="6"/>
        <v>107796.85124999998</v>
      </c>
      <c r="W27" s="70">
        <f t="shared" si="7"/>
        <v>161695.27687499998</v>
      </c>
      <c r="X27" s="50">
        <f t="shared" si="3"/>
        <v>53898.425625000003</v>
      </c>
      <c r="Y27" s="13">
        <f t="shared" si="4"/>
        <v>1940343.3224999998</v>
      </c>
    </row>
    <row r="28" spans="1:25" x14ac:dyDescent="0.25">
      <c r="A28" s="40" t="s">
        <v>98</v>
      </c>
      <c r="B28" s="60" t="s">
        <v>35</v>
      </c>
      <c r="C28" s="110">
        <v>8</v>
      </c>
      <c r="D28" s="110">
        <v>4</v>
      </c>
      <c r="E28" s="110" t="s">
        <v>25</v>
      </c>
      <c r="F28" s="90" t="s">
        <v>28</v>
      </c>
      <c r="G28" s="61">
        <v>4</v>
      </c>
      <c r="H28" s="51">
        <v>1.25</v>
      </c>
      <c r="I28" s="51">
        <v>3.85</v>
      </c>
      <c r="J28" s="11">
        <v>17697</v>
      </c>
      <c r="K28" s="11">
        <f t="shared" si="0"/>
        <v>68133.45</v>
      </c>
      <c r="L28" s="88">
        <v>0.5</v>
      </c>
      <c r="M28" s="11">
        <f t="shared" si="8"/>
        <v>34066.724999999999</v>
      </c>
      <c r="N28" s="11"/>
      <c r="O28" s="11"/>
      <c r="P28" s="77">
        <v>0.1</v>
      </c>
      <c r="Q28" s="11">
        <f t="shared" si="9"/>
        <v>3406.6725000000001</v>
      </c>
      <c r="R28" s="53">
        <v>0.1</v>
      </c>
      <c r="S28" s="12">
        <f t="shared" si="2"/>
        <v>6813.3450000000003</v>
      </c>
      <c r="T28" s="70"/>
      <c r="U28" s="70"/>
      <c r="V28" s="70">
        <f t="shared" si="6"/>
        <v>93683.493749999994</v>
      </c>
      <c r="W28" s="70">
        <f t="shared" si="7"/>
        <v>140525.24062499998</v>
      </c>
      <c r="X28" s="50">
        <f t="shared" si="3"/>
        <v>46841.746874999983</v>
      </c>
      <c r="Y28" s="13">
        <f t="shared" si="4"/>
        <v>1686302.8874999997</v>
      </c>
    </row>
    <row r="29" spans="1:25" ht="17.25" customHeight="1" x14ac:dyDescent="0.25">
      <c r="A29" s="40" t="s">
        <v>135</v>
      </c>
      <c r="B29" s="60" t="s">
        <v>35</v>
      </c>
      <c r="C29" s="92">
        <v>3</v>
      </c>
      <c r="D29" s="92">
        <v>4</v>
      </c>
      <c r="E29" s="110" t="s">
        <v>25</v>
      </c>
      <c r="F29" s="90" t="s">
        <v>33</v>
      </c>
      <c r="G29" s="61">
        <v>4</v>
      </c>
      <c r="H29" s="51">
        <v>1.25</v>
      </c>
      <c r="I29" s="51">
        <v>3.45</v>
      </c>
      <c r="J29" s="11">
        <v>17697</v>
      </c>
      <c r="K29" s="11">
        <f t="shared" si="0"/>
        <v>61054.65</v>
      </c>
      <c r="L29" s="88">
        <v>0.5</v>
      </c>
      <c r="M29" s="11">
        <f t="shared" si="8"/>
        <v>30527.325000000001</v>
      </c>
      <c r="N29" s="11"/>
      <c r="O29" s="11"/>
      <c r="P29" s="77">
        <v>0.1</v>
      </c>
      <c r="Q29" s="11">
        <f t="shared" si="9"/>
        <v>3052.7325000000001</v>
      </c>
      <c r="R29" s="53">
        <v>0.1</v>
      </c>
      <c r="S29" s="12">
        <f t="shared" si="2"/>
        <v>6105.4650000000001</v>
      </c>
      <c r="T29" s="70"/>
      <c r="U29" s="70"/>
      <c r="V29" s="70">
        <f t="shared" si="6"/>
        <v>83950.143750000003</v>
      </c>
      <c r="W29" s="70">
        <f t="shared" si="7"/>
        <v>125925.215625</v>
      </c>
      <c r="X29" s="50">
        <f t="shared" si="3"/>
        <v>41975.071874999994</v>
      </c>
      <c r="Y29" s="13">
        <f t="shared" si="4"/>
        <v>1511102.5874999999</v>
      </c>
    </row>
    <row r="30" spans="1:25" x14ac:dyDescent="0.25">
      <c r="A30" s="40" t="s">
        <v>136</v>
      </c>
      <c r="B30" s="60" t="s">
        <v>35</v>
      </c>
      <c r="C30" s="110">
        <v>10</v>
      </c>
      <c r="D30" s="110">
        <v>7</v>
      </c>
      <c r="E30" s="110" t="s">
        <v>25</v>
      </c>
      <c r="F30" s="90" t="s">
        <v>28</v>
      </c>
      <c r="G30" s="61">
        <v>4</v>
      </c>
      <c r="H30" s="51">
        <v>1.25</v>
      </c>
      <c r="I30" s="51">
        <v>3.94</v>
      </c>
      <c r="J30" s="11">
        <v>17697</v>
      </c>
      <c r="K30" s="11">
        <f t="shared" si="0"/>
        <v>69726.179999999993</v>
      </c>
      <c r="L30" s="88">
        <v>0.5</v>
      </c>
      <c r="M30" s="11">
        <f t="shared" si="8"/>
        <v>34863.089999999997</v>
      </c>
      <c r="N30" s="11"/>
      <c r="O30" s="11"/>
      <c r="P30" s="77">
        <v>0.1</v>
      </c>
      <c r="Q30" s="11">
        <f t="shared" si="9"/>
        <v>3486.3089999999997</v>
      </c>
      <c r="R30" s="53">
        <v>0.1</v>
      </c>
      <c r="S30" s="12">
        <f t="shared" si="2"/>
        <v>6972.6179999999995</v>
      </c>
      <c r="T30" s="70"/>
      <c r="U30" s="70"/>
      <c r="V30" s="70">
        <f t="shared" si="6"/>
        <v>95873.497499999998</v>
      </c>
      <c r="W30" s="70">
        <f t="shared" si="7"/>
        <v>143810.24624999997</v>
      </c>
      <c r="X30" s="50">
        <f t="shared" si="3"/>
        <v>47936.74874999997</v>
      </c>
      <c r="Y30" s="13">
        <f t="shared" si="4"/>
        <v>1725722.9549999996</v>
      </c>
    </row>
    <row r="31" spans="1:25" x14ac:dyDescent="0.25">
      <c r="A31" s="40" t="s">
        <v>64</v>
      </c>
      <c r="B31" s="60" t="s">
        <v>35</v>
      </c>
      <c r="C31" s="110">
        <v>9</v>
      </c>
      <c r="D31" s="110">
        <v>9</v>
      </c>
      <c r="E31" s="110" t="s">
        <v>25</v>
      </c>
      <c r="F31" s="90" t="s">
        <v>28</v>
      </c>
      <c r="G31" s="61">
        <v>2</v>
      </c>
      <c r="H31" s="51">
        <v>1.25</v>
      </c>
      <c r="I31" s="51">
        <v>4.16</v>
      </c>
      <c r="J31" s="11">
        <v>17697</v>
      </c>
      <c r="K31" s="11">
        <f>I31*J31</f>
        <v>73619.520000000004</v>
      </c>
      <c r="L31" s="88">
        <v>0.5</v>
      </c>
      <c r="M31" s="11">
        <f>L31*K31</f>
        <v>36809.760000000002</v>
      </c>
      <c r="N31" s="88">
        <v>0.35</v>
      </c>
      <c r="O31" s="11">
        <f>(K31+M31)*N31</f>
        <v>38650.248</v>
      </c>
      <c r="P31" s="77">
        <v>0.1</v>
      </c>
      <c r="Q31" s="11">
        <f>M31*P31</f>
        <v>3680.9760000000006</v>
      </c>
      <c r="R31" s="53">
        <v>0.1</v>
      </c>
      <c r="S31" s="12">
        <f t="shared" si="2"/>
        <v>7361.9520000000011</v>
      </c>
      <c r="T31" s="70"/>
      <c r="U31" s="70"/>
      <c r="V31" s="70">
        <f t="shared" si="6"/>
        <v>101226.84000000001</v>
      </c>
      <c r="W31" s="70">
        <f>(K31+M31+Q31+S31+U31+O31)*H31</f>
        <v>200153.07</v>
      </c>
      <c r="X31" s="50">
        <f t="shared" si="3"/>
        <v>98926.23</v>
      </c>
      <c r="Y31" s="13">
        <f t="shared" si="4"/>
        <v>2401836.84</v>
      </c>
    </row>
    <row r="32" spans="1:25" x14ac:dyDescent="0.25">
      <c r="A32" s="40" t="s">
        <v>91</v>
      </c>
      <c r="B32" s="60" t="s">
        <v>35</v>
      </c>
      <c r="C32" s="110">
        <v>12</v>
      </c>
      <c r="D32" s="110">
        <v>8</v>
      </c>
      <c r="E32" s="110" t="s">
        <v>25</v>
      </c>
      <c r="F32" s="90" t="s">
        <v>33</v>
      </c>
      <c r="G32" s="61">
        <v>2</v>
      </c>
      <c r="H32" s="51">
        <v>1.25</v>
      </c>
      <c r="I32" s="51">
        <v>4.0999999999999996</v>
      </c>
      <c r="J32" s="11">
        <v>17697</v>
      </c>
      <c r="K32" s="11">
        <f t="shared" si="0"/>
        <v>72557.7</v>
      </c>
      <c r="L32" s="88">
        <v>0.5</v>
      </c>
      <c r="M32" s="11">
        <f t="shared" si="8"/>
        <v>36278.85</v>
      </c>
      <c r="N32" s="11"/>
      <c r="O32" s="11"/>
      <c r="P32" s="77">
        <v>0.1</v>
      </c>
      <c r="Q32" s="11">
        <f t="shared" si="9"/>
        <v>3627.8850000000002</v>
      </c>
      <c r="R32" s="53">
        <v>0.1</v>
      </c>
      <c r="S32" s="12">
        <f t="shared" si="2"/>
        <v>7255.77</v>
      </c>
      <c r="T32" s="70"/>
      <c r="U32" s="70"/>
      <c r="V32" s="70">
        <f t="shared" si="6"/>
        <v>99766.837499999994</v>
      </c>
      <c r="W32" s="70">
        <f t="shared" ref="W32:W38" si="10">(K32+M32+Q32+S32+U32+O32)*H32</f>
        <v>149650.25624999998</v>
      </c>
      <c r="X32" s="50">
        <f t="shared" si="3"/>
        <v>49883.418749999983</v>
      </c>
      <c r="Y32" s="13">
        <f t="shared" si="4"/>
        <v>1795803.0749999997</v>
      </c>
    </row>
    <row r="33" spans="1:29" x14ac:dyDescent="0.25">
      <c r="A33" s="40" t="s">
        <v>90</v>
      </c>
      <c r="B33" s="60" t="s">
        <v>35</v>
      </c>
      <c r="C33" s="110">
        <v>11</v>
      </c>
      <c r="D33" s="110">
        <v>0</v>
      </c>
      <c r="E33" s="110" t="s">
        <v>25</v>
      </c>
      <c r="F33" s="90" t="s">
        <v>28</v>
      </c>
      <c r="G33" s="61">
        <v>3</v>
      </c>
      <c r="H33" s="51">
        <v>1.25</v>
      </c>
      <c r="I33" s="51">
        <v>4.21</v>
      </c>
      <c r="J33" s="11">
        <v>17697</v>
      </c>
      <c r="K33" s="11">
        <f t="shared" si="0"/>
        <v>74504.37</v>
      </c>
      <c r="L33" s="88">
        <v>0.5</v>
      </c>
      <c r="M33" s="11">
        <f t="shared" si="8"/>
        <v>37252.184999999998</v>
      </c>
      <c r="N33" s="11"/>
      <c r="O33" s="11"/>
      <c r="P33" s="77">
        <v>0.1</v>
      </c>
      <c r="Q33" s="11">
        <f t="shared" si="9"/>
        <v>3725.2184999999999</v>
      </c>
      <c r="R33" s="53">
        <v>0.1</v>
      </c>
      <c r="S33" s="12">
        <f t="shared" si="2"/>
        <v>7450.4369999999999</v>
      </c>
      <c r="T33" s="70"/>
      <c r="U33" s="70"/>
      <c r="V33" s="70">
        <f t="shared" si="6"/>
        <v>102443.50875000001</v>
      </c>
      <c r="W33" s="70">
        <f t="shared" si="10"/>
        <v>153665.263125</v>
      </c>
      <c r="X33" s="50">
        <f t="shared" si="3"/>
        <v>51221.75437499999</v>
      </c>
      <c r="Y33" s="13">
        <f t="shared" si="4"/>
        <v>1843983.1575</v>
      </c>
    </row>
    <row r="34" spans="1:29" x14ac:dyDescent="0.25">
      <c r="A34" s="40" t="s">
        <v>123</v>
      </c>
      <c r="B34" s="60" t="s">
        <v>35</v>
      </c>
      <c r="C34" s="147" t="s">
        <v>105</v>
      </c>
      <c r="D34" s="148"/>
      <c r="E34" s="110" t="s">
        <v>25</v>
      </c>
      <c r="F34" s="90" t="s">
        <v>33</v>
      </c>
      <c r="G34" s="61">
        <v>4</v>
      </c>
      <c r="H34" s="51">
        <v>1.25</v>
      </c>
      <c r="I34" s="51">
        <v>3.32</v>
      </c>
      <c r="J34" s="11">
        <v>17697</v>
      </c>
      <c r="K34" s="11">
        <f t="shared" si="0"/>
        <v>58754.039999999994</v>
      </c>
      <c r="L34" s="88">
        <v>0.5</v>
      </c>
      <c r="M34" s="11">
        <f t="shared" si="8"/>
        <v>29377.019999999997</v>
      </c>
      <c r="N34" s="11"/>
      <c r="O34" s="11"/>
      <c r="P34" s="77">
        <v>0.1</v>
      </c>
      <c r="Q34" s="11">
        <f t="shared" si="9"/>
        <v>2937.7019999999998</v>
      </c>
      <c r="R34" s="53">
        <v>0.1</v>
      </c>
      <c r="S34" s="12">
        <f t="shared" si="2"/>
        <v>5875.4039999999995</v>
      </c>
      <c r="T34" s="70"/>
      <c r="U34" s="70"/>
      <c r="V34" s="70">
        <f t="shared" si="6"/>
        <v>80786.804999999993</v>
      </c>
      <c r="W34" s="70">
        <f t="shared" si="10"/>
        <v>121180.20749999999</v>
      </c>
      <c r="X34" s="50">
        <f t="shared" si="3"/>
        <v>40393.402499999997</v>
      </c>
      <c r="Y34" s="13">
        <f t="shared" si="4"/>
        <v>1454162.4899999998</v>
      </c>
    </row>
    <row r="35" spans="1:29" x14ac:dyDescent="0.25">
      <c r="A35" s="40" t="s">
        <v>99</v>
      </c>
      <c r="B35" s="60" t="s">
        <v>35</v>
      </c>
      <c r="C35" s="92">
        <v>15</v>
      </c>
      <c r="D35" s="92">
        <v>5</v>
      </c>
      <c r="E35" s="110" t="s">
        <v>25</v>
      </c>
      <c r="F35" s="90" t="s">
        <v>33</v>
      </c>
      <c r="G35" s="61">
        <v>4</v>
      </c>
      <c r="H35" s="51">
        <v>1.25</v>
      </c>
      <c r="I35" s="51">
        <v>3.61</v>
      </c>
      <c r="J35" s="11">
        <v>17697</v>
      </c>
      <c r="K35" s="11">
        <f t="shared" si="0"/>
        <v>63886.17</v>
      </c>
      <c r="L35" s="88">
        <v>0.5</v>
      </c>
      <c r="M35" s="11">
        <f t="shared" si="8"/>
        <v>31943.084999999999</v>
      </c>
      <c r="N35" s="11"/>
      <c r="O35" s="11"/>
      <c r="P35" s="77">
        <v>0.1</v>
      </c>
      <c r="Q35" s="11">
        <f t="shared" si="9"/>
        <v>3194.3085000000001</v>
      </c>
      <c r="R35" s="53">
        <v>0.1</v>
      </c>
      <c r="S35" s="12">
        <f t="shared" si="2"/>
        <v>6388.6170000000002</v>
      </c>
      <c r="T35" s="70"/>
      <c r="U35" s="70"/>
      <c r="V35" s="70">
        <f t="shared" si="6"/>
        <v>87843.483749999999</v>
      </c>
      <c r="W35" s="70">
        <f t="shared" si="10"/>
        <v>131765.22562499999</v>
      </c>
      <c r="X35" s="50">
        <f t="shared" si="3"/>
        <v>43921.741874999992</v>
      </c>
      <c r="Y35" s="13">
        <f t="shared" si="4"/>
        <v>1581182.7075</v>
      </c>
    </row>
    <row r="36" spans="1:29" s="48" customFormat="1" ht="15" customHeight="1" x14ac:dyDescent="0.25">
      <c r="A36" s="40" t="s">
        <v>87</v>
      </c>
      <c r="B36" s="82" t="s">
        <v>35</v>
      </c>
      <c r="C36" s="83">
        <v>7</v>
      </c>
      <c r="D36" s="84">
        <v>2</v>
      </c>
      <c r="E36" s="84" t="s">
        <v>25</v>
      </c>
      <c r="F36" s="85" t="s">
        <v>28</v>
      </c>
      <c r="G36" s="61">
        <v>3</v>
      </c>
      <c r="H36" s="86">
        <v>1.25</v>
      </c>
      <c r="I36" s="86">
        <v>4.1399999999999997</v>
      </c>
      <c r="J36" s="125">
        <v>17697</v>
      </c>
      <c r="K36" s="125">
        <f>I36*J36</f>
        <v>73265.579999999987</v>
      </c>
      <c r="L36" s="126">
        <v>0.5</v>
      </c>
      <c r="M36" s="11">
        <f t="shared" si="8"/>
        <v>36632.789999999994</v>
      </c>
      <c r="N36" s="11"/>
      <c r="O36" s="11"/>
      <c r="P36" s="127">
        <v>0.1</v>
      </c>
      <c r="Q36" s="11">
        <f t="shared" si="9"/>
        <v>3663.2789999999995</v>
      </c>
      <c r="R36" s="87">
        <v>0.1</v>
      </c>
      <c r="S36" s="12">
        <f t="shared" si="2"/>
        <v>7326.5579999999991</v>
      </c>
      <c r="T36" s="128"/>
      <c r="U36" s="128"/>
      <c r="V36" s="70">
        <f t="shared" si="6"/>
        <v>100740.17249999999</v>
      </c>
      <c r="W36" s="70">
        <f t="shared" si="10"/>
        <v>151110.25874999998</v>
      </c>
      <c r="X36" s="50">
        <f t="shared" si="3"/>
        <v>50370.086249999993</v>
      </c>
      <c r="Y36" s="13">
        <f t="shared" si="4"/>
        <v>1813323.1049999997</v>
      </c>
      <c r="Z36" s="47"/>
      <c r="AA36" s="47"/>
      <c r="AB36" s="47"/>
      <c r="AC36" s="47"/>
    </row>
    <row r="37" spans="1:29" ht="15" customHeight="1" x14ac:dyDescent="0.25">
      <c r="A37" s="40" t="s">
        <v>65</v>
      </c>
      <c r="B37" s="60" t="s">
        <v>35</v>
      </c>
      <c r="C37" s="89">
        <v>6</v>
      </c>
      <c r="D37" s="110">
        <v>0</v>
      </c>
      <c r="E37" s="110" t="s">
        <v>25</v>
      </c>
      <c r="F37" s="90" t="s">
        <v>28</v>
      </c>
      <c r="G37" s="61">
        <v>2</v>
      </c>
      <c r="H37" s="51">
        <v>1.25</v>
      </c>
      <c r="I37" s="51">
        <v>4.09</v>
      </c>
      <c r="J37" s="11">
        <v>17697</v>
      </c>
      <c r="K37" s="11">
        <f t="shared" si="0"/>
        <v>72380.73</v>
      </c>
      <c r="L37" s="88">
        <v>0.5</v>
      </c>
      <c r="M37" s="11">
        <f t="shared" si="8"/>
        <v>36190.364999999998</v>
      </c>
      <c r="N37" s="11"/>
      <c r="O37" s="11"/>
      <c r="P37" s="77">
        <v>0.1</v>
      </c>
      <c r="Q37" s="11">
        <f t="shared" si="9"/>
        <v>3619.0365000000002</v>
      </c>
      <c r="R37" s="53">
        <v>0.1</v>
      </c>
      <c r="S37" s="12">
        <f t="shared" si="2"/>
        <v>7238.0730000000003</v>
      </c>
      <c r="T37" s="70"/>
      <c r="U37" s="70"/>
      <c r="V37" s="70">
        <f t="shared" si="6"/>
        <v>99523.503750000003</v>
      </c>
      <c r="W37" s="70">
        <f t="shared" si="10"/>
        <v>149285.25562500002</v>
      </c>
      <c r="X37" s="50">
        <f t="shared" si="3"/>
        <v>49761.751875000016</v>
      </c>
      <c r="Y37" s="13">
        <f t="shared" si="4"/>
        <v>1791423.0675000004</v>
      </c>
    </row>
    <row r="38" spans="1:29" ht="15" customHeight="1" x14ac:dyDescent="0.25">
      <c r="A38" s="40" t="s">
        <v>121</v>
      </c>
      <c r="B38" s="60" t="s">
        <v>35</v>
      </c>
      <c r="C38" s="92">
        <v>21</v>
      </c>
      <c r="D38" s="92">
        <v>8</v>
      </c>
      <c r="E38" s="110" t="s">
        <v>25</v>
      </c>
      <c r="F38" s="90" t="s">
        <v>33</v>
      </c>
      <c r="G38" s="61">
        <v>1</v>
      </c>
      <c r="H38" s="51">
        <v>1.25</v>
      </c>
      <c r="I38" s="51">
        <v>4.45</v>
      </c>
      <c r="J38" s="11">
        <v>17697</v>
      </c>
      <c r="K38" s="11">
        <f t="shared" si="0"/>
        <v>78751.650000000009</v>
      </c>
      <c r="L38" s="88">
        <v>0.5</v>
      </c>
      <c r="M38" s="11">
        <f t="shared" si="8"/>
        <v>39375.825000000004</v>
      </c>
      <c r="N38" s="88">
        <v>0.4</v>
      </c>
      <c r="O38" s="11">
        <f>(K38+M38)*N38</f>
        <v>47250.990000000005</v>
      </c>
      <c r="P38" s="77">
        <v>0.1</v>
      </c>
      <c r="Q38" s="11">
        <f t="shared" si="9"/>
        <v>3937.5825000000004</v>
      </c>
      <c r="R38" s="53">
        <v>0.1</v>
      </c>
      <c r="S38" s="12">
        <f t="shared" si="2"/>
        <v>7875.1650000000009</v>
      </c>
      <c r="T38" s="70"/>
      <c r="U38" s="70"/>
      <c r="V38" s="70">
        <f t="shared" si="6"/>
        <v>108283.51875</v>
      </c>
      <c r="W38" s="70">
        <f t="shared" si="10"/>
        <v>221489.01562500003</v>
      </c>
      <c r="X38" s="50">
        <f t="shared" si="3"/>
        <v>113205.49687500003</v>
      </c>
      <c r="Y38" s="13">
        <f t="shared" si="4"/>
        <v>2657868.1875000005</v>
      </c>
    </row>
    <row r="39" spans="1:29" ht="15" customHeight="1" x14ac:dyDescent="0.25">
      <c r="A39" s="40" t="s">
        <v>127</v>
      </c>
      <c r="B39" s="60" t="s">
        <v>35</v>
      </c>
      <c r="C39" s="89">
        <v>3</v>
      </c>
      <c r="D39" s="110">
        <v>3</v>
      </c>
      <c r="E39" s="110" t="s">
        <v>25</v>
      </c>
      <c r="F39" s="90" t="s">
        <v>28</v>
      </c>
      <c r="G39" s="61">
        <v>4</v>
      </c>
      <c r="H39" s="51">
        <v>1.25</v>
      </c>
      <c r="I39" s="51">
        <v>3.71</v>
      </c>
      <c r="J39" s="11">
        <v>17697</v>
      </c>
      <c r="K39" s="11">
        <f t="shared" si="0"/>
        <v>65655.87</v>
      </c>
      <c r="L39" s="88">
        <v>0.5</v>
      </c>
      <c r="M39" s="11">
        <f t="shared" si="8"/>
        <v>32827.934999999998</v>
      </c>
      <c r="N39" s="11"/>
      <c r="O39" s="11"/>
      <c r="P39" s="77">
        <v>0.1</v>
      </c>
      <c r="Q39" s="11">
        <f t="shared" si="9"/>
        <v>3282.7934999999998</v>
      </c>
      <c r="R39" s="53">
        <v>0.1</v>
      </c>
      <c r="S39" s="12">
        <f t="shared" si="2"/>
        <v>6565.5869999999995</v>
      </c>
      <c r="T39" s="70"/>
      <c r="U39" s="70"/>
      <c r="V39" s="70">
        <f t="shared" si="6"/>
        <v>90276.821249999994</v>
      </c>
      <c r="W39" s="70">
        <f t="shared" ref="W39:W46" si="11">(K39+M39+Q39+S39+U39)*H39</f>
        <v>135415.231875</v>
      </c>
      <c r="X39" s="50">
        <f t="shared" si="3"/>
        <v>45138.410625000004</v>
      </c>
      <c r="Y39" s="13">
        <f t="shared" si="4"/>
        <v>1624982.7825</v>
      </c>
    </row>
    <row r="40" spans="1:29" ht="15" customHeight="1" x14ac:dyDescent="0.25">
      <c r="A40" s="40" t="s">
        <v>72</v>
      </c>
      <c r="B40" s="60" t="s">
        <v>35</v>
      </c>
      <c r="C40" s="92">
        <v>2</v>
      </c>
      <c r="D40" s="92">
        <v>10</v>
      </c>
      <c r="E40" s="110" t="s">
        <v>25</v>
      </c>
      <c r="F40" s="90" t="s">
        <v>28</v>
      </c>
      <c r="G40" s="61">
        <v>4</v>
      </c>
      <c r="H40" s="51">
        <v>1.25</v>
      </c>
      <c r="I40" s="51">
        <v>3.64</v>
      </c>
      <c r="J40" s="11">
        <v>17697</v>
      </c>
      <c r="K40" s="11">
        <f t="shared" si="0"/>
        <v>64417.08</v>
      </c>
      <c r="L40" s="88">
        <v>0.5</v>
      </c>
      <c r="M40" s="11">
        <f t="shared" si="8"/>
        <v>32208.54</v>
      </c>
      <c r="N40" s="11"/>
      <c r="O40" s="11"/>
      <c r="P40" s="77">
        <v>0.1</v>
      </c>
      <c r="Q40" s="11">
        <f t="shared" si="9"/>
        <v>3220.8540000000003</v>
      </c>
      <c r="R40" s="53">
        <v>0.1</v>
      </c>
      <c r="S40" s="12">
        <f t="shared" si="2"/>
        <v>6441.7080000000005</v>
      </c>
      <c r="T40" s="70"/>
      <c r="U40" s="70"/>
      <c r="V40" s="70">
        <f t="shared" si="6"/>
        <v>88573.485000000001</v>
      </c>
      <c r="W40" s="70">
        <f t="shared" si="11"/>
        <v>132860.22750000001</v>
      </c>
      <c r="X40" s="50">
        <f t="shared" si="3"/>
        <v>44286.742500000008</v>
      </c>
      <c r="Y40" s="13">
        <f t="shared" si="4"/>
        <v>1594322.73</v>
      </c>
    </row>
    <row r="41" spans="1:29" ht="15" customHeight="1" x14ac:dyDescent="0.25">
      <c r="A41" s="40" t="s">
        <v>128</v>
      </c>
      <c r="B41" s="60" t="s">
        <v>35</v>
      </c>
      <c r="C41" s="89">
        <v>5</v>
      </c>
      <c r="D41" s="110">
        <v>6</v>
      </c>
      <c r="E41" s="110" t="s">
        <v>25</v>
      </c>
      <c r="F41" s="90" t="s">
        <v>33</v>
      </c>
      <c r="G41" s="61">
        <v>3</v>
      </c>
      <c r="H41" s="51">
        <v>1.25</v>
      </c>
      <c r="I41" s="51">
        <v>3.91</v>
      </c>
      <c r="J41" s="11">
        <v>17697</v>
      </c>
      <c r="K41" s="11">
        <f t="shared" si="0"/>
        <v>69195.27</v>
      </c>
      <c r="L41" s="88">
        <v>0.5</v>
      </c>
      <c r="M41" s="11">
        <f t="shared" si="8"/>
        <v>34597.635000000002</v>
      </c>
      <c r="N41" s="11"/>
      <c r="O41" s="11"/>
      <c r="P41" s="77">
        <v>0.1</v>
      </c>
      <c r="Q41" s="11">
        <f t="shared" si="9"/>
        <v>3459.7635000000005</v>
      </c>
      <c r="R41" s="53">
        <v>0.1</v>
      </c>
      <c r="S41" s="12">
        <f t="shared" si="2"/>
        <v>6919.527000000001</v>
      </c>
      <c r="T41" s="70"/>
      <c r="U41" s="70"/>
      <c r="V41" s="70">
        <f t="shared" si="6"/>
        <v>95143.496250000011</v>
      </c>
      <c r="W41" s="70">
        <f t="shared" si="11"/>
        <v>142715.24437500001</v>
      </c>
      <c r="X41" s="50">
        <f t="shared" si="3"/>
        <v>47571.748124999998</v>
      </c>
      <c r="Y41" s="13">
        <f t="shared" si="4"/>
        <v>1712582.9325000001</v>
      </c>
    </row>
    <row r="42" spans="1:29" ht="15" customHeight="1" x14ac:dyDescent="0.25">
      <c r="A42" s="40" t="s">
        <v>73</v>
      </c>
      <c r="B42" s="60" t="s">
        <v>35</v>
      </c>
      <c r="C42" s="89">
        <v>12</v>
      </c>
      <c r="D42" s="110">
        <v>1</v>
      </c>
      <c r="E42" s="110" t="s">
        <v>25</v>
      </c>
      <c r="F42" s="90" t="s">
        <v>28</v>
      </c>
      <c r="G42" s="61">
        <v>3</v>
      </c>
      <c r="H42" s="51">
        <v>1.25</v>
      </c>
      <c r="I42" s="51">
        <v>4.21</v>
      </c>
      <c r="J42" s="11">
        <v>17697</v>
      </c>
      <c r="K42" s="11">
        <f t="shared" si="0"/>
        <v>74504.37</v>
      </c>
      <c r="L42" s="88">
        <v>0.5</v>
      </c>
      <c r="M42" s="11">
        <f t="shared" si="8"/>
        <v>37252.184999999998</v>
      </c>
      <c r="N42" s="11"/>
      <c r="O42" s="11"/>
      <c r="P42" s="77">
        <v>0.1</v>
      </c>
      <c r="Q42" s="11">
        <f t="shared" si="9"/>
        <v>3725.2184999999999</v>
      </c>
      <c r="R42" s="53">
        <v>0.1</v>
      </c>
      <c r="S42" s="12">
        <f t="shared" si="2"/>
        <v>7450.4369999999999</v>
      </c>
      <c r="T42" s="70"/>
      <c r="U42" s="70"/>
      <c r="V42" s="70">
        <f t="shared" si="6"/>
        <v>102443.50875000001</v>
      </c>
      <c r="W42" s="70">
        <f t="shared" si="11"/>
        <v>153665.263125</v>
      </c>
      <c r="X42" s="50">
        <f t="shared" si="3"/>
        <v>51221.75437499999</v>
      </c>
      <c r="Y42" s="13">
        <f t="shared" si="4"/>
        <v>1843983.1575</v>
      </c>
    </row>
    <row r="43" spans="1:29" ht="15" customHeight="1" x14ac:dyDescent="0.25">
      <c r="A43" s="40" t="s">
        <v>137</v>
      </c>
      <c r="B43" s="60" t="s">
        <v>35</v>
      </c>
      <c r="C43" s="89">
        <v>12</v>
      </c>
      <c r="D43" s="110">
        <v>10</v>
      </c>
      <c r="E43" s="110" t="s">
        <v>25</v>
      </c>
      <c r="F43" s="90" t="s">
        <v>28</v>
      </c>
      <c r="G43" s="61">
        <v>4</v>
      </c>
      <c r="H43" s="51">
        <v>1.25</v>
      </c>
      <c r="I43" s="51">
        <v>3.94</v>
      </c>
      <c r="J43" s="11">
        <v>17697</v>
      </c>
      <c r="K43" s="11">
        <f t="shared" si="0"/>
        <v>69726.179999999993</v>
      </c>
      <c r="L43" s="88">
        <v>0.5</v>
      </c>
      <c r="M43" s="11">
        <f t="shared" si="8"/>
        <v>34863.089999999997</v>
      </c>
      <c r="N43" s="11"/>
      <c r="O43" s="11"/>
      <c r="P43" s="77">
        <v>0.1</v>
      </c>
      <c r="Q43" s="11">
        <f t="shared" si="9"/>
        <v>3486.3089999999997</v>
      </c>
      <c r="R43" s="53">
        <v>0.1</v>
      </c>
      <c r="S43" s="12">
        <f t="shared" si="2"/>
        <v>6972.6179999999995</v>
      </c>
      <c r="T43" s="70"/>
      <c r="U43" s="70"/>
      <c r="V43" s="70">
        <f t="shared" si="6"/>
        <v>95873.497499999998</v>
      </c>
      <c r="W43" s="70">
        <f t="shared" si="11"/>
        <v>143810.24624999997</v>
      </c>
      <c r="X43" s="50">
        <f t="shared" si="3"/>
        <v>47936.74874999997</v>
      </c>
      <c r="Y43" s="13">
        <f t="shared" si="4"/>
        <v>1725722.9549999996</v>
      </c>
    </row>
    <row r="44" spans="1:29" ht="15" customHeight="1" x14ac:dyDescent="0.25">
      <c r="A44" s="40" t="s">
        <v>88</v>
      </c>
      <c r="B44" s="60" t="s">
        <v>35</v>
      </c>
      <c r="C44" s="89">
        <v>11</v>
      </c>
      <c r="D44" s="110">
        <v>9</v>
      </c>
      <c r="E44" s="110" t="s">
        <v>25</v>
      </c>
      <c r="F44" s="90" t="s">
        <v>28</v>
      </c>
      <c r="G44" s="61">
        <v>2</v>
      </c>
      <c r="H44" s="51">
        <v>1.25</v>
      </c>
      <c r="I44" s="51">
        <v>4.2300000000000004</v>
      </c>
      <c r="J44" s="11">
        <v>17697</v>
      </c>
      <c r="K44" s="11">
        <f t="shared" si="0"/>
        <v>74858.310000000012</v>
      </c>
      <c r="L44" s="88">
        <v>0.5</v>
      </c>
      <c r="M44" s="11">
        <f t="shared" si="8"/>
        <v>37429.155000000006</v>
      </c>
      <c r="N44" s="11"/>
      <c r="O44" s="11"/>
      <c r="P44" s="77">
        <v>0.1</v>
      </c>
      <c r="Q44" s="11">
        <f t="shared" si="9"/>
        <v>3742.915500000001</v>
      </c>
      <c r="R44" s="53">
        <v>0.1</v>
      </c>
      <c r="S44" s="12">
        <f t="shared" si="2"/>
        <v>7485.8310000000019</v>
      </c>
      <c r="T44" s="70"/>
      <c r="U44" s="70"/>
      <c r="V44" s="70">
        <f t="shared" si="6"/>
        <v>102930.17625000002</v>
      </c>
      <c r="W44" s="70">
        <f t="shared" si="11"/>
        <v>154395.26437500003</v>
      </c>
      <c r="X44" s="50">
        <f t="shared" si="3"/>
        <v>51465.088125000009</v>
      </c>
      <c r="Y44" s="13">
        <f t="shared" si="4"/>
        <v>1852743.1725000003</v>
      </c>
    </row>
    <row r="45" spans="1:29" ht="30" x14ac:dyDescent="0.25">
      <c r="A45" s="40" t="s">
        <v>66</v>
      </c>
      <c r="B45" s="60" t="s">
        <v>67</v>
      </c>
      <c r="C45" s="110">
        <v>18</v>
      </c>
      <c r="D45" s="110">
        <v>4</v>
      </c>
      <c r="E45" s="110" t="s">
        <v>25</v>
      </c>
      <c r="F45" s="131" t="s">
        <v>28</v>
      </c>
      <c r="G45" s="61">
        <v>1</v>
      </c>
      <c r="H45" s="52">
        <v>1.5</v>
      </c>
      <c r="I45" s="51">
        <v>4.62</v>
      </c>
      <c r="J45" s="11">
        <v>17697</v>
      </c>
      <c r="K45" s="11">
        <f t="shared" si="0"/>
        <v>81760.14</v>
      </c>
      <c r="L45" s="88">
        <v>0.5</v>
      </c>
      <c r="M45" s="11">
        <f t="shared" ref="M45:M46" si="12">L45*K45</f>
        <v>40880.07</v>
      </c>
      <c r="N45" s="11"/>
      <c r="O45" s="11"/>
      <c r="P45" s="77">
        <v>0.1</v>
      </c>
      <c r="Q45" s="11">
        <f t="shared" ref="Q45:Q46" si="13">M45*P45</f>
        <v>4088.0070000000001</v>
      </c>
      <c r="R45" s="53">
        <v>0.1</v>
      </c>
      <c r="S45" s="12">
        <f t="shared" si="2"/>
        <v>8176.0140000000001</v>
      </c>
      <c r="T45" s="70"/>
      <c r="U45" s="70"/>
      <c r="V45" s="70">
        <f t="shared" si="6"/>
        <v>134904.231</v>
      </c>
      <c r="W45" s="70">
        <f t="shared" si="11"/>
        <v>202356.34649999999</v>
      </c>
      <c r="X45" s="50">
        <f t="shared" si="3"/>
        <v>67452.115499999985</v>
      </c>
      <c r="Y45" s="13">
        <f t="shared" si="4"/>
        <v>2428276.1579999998</v>
      </c>
    </row>
    <row r="46" spans="1:29" ht="30.75" thickBot="1" x14ac:dyDescent="0.3">
      <c r="A46" s="40" t="s">
        <v>101</v>
      </c>
      <c r="B46" s="60" t="s">
        <v>67</v>
      </c>
      <c r="C46" s="122">
        <v>19</v>
      </c>
      <c r="D46" s="122">
        <v>11</v>
      </c>
      <c r="E46" s="110" t="s">
        <v>25</v>
      </c>
      <c r="F46" s="131" t="s">
        <v>28</v>
      </c>
      <c r="G46" s="61">
        <v>1</v>
      </c>
      <c r="H46" s="51">
        <v>1</v>
      </c>
      <c r="I46" s="51">
        <v>4.62</v>
      </c>
      <c r="J46" s="11">
        <v>17697</v>
      </c>
      <c r="K46" s="11">
        <f t="shared" si="0"/>
        <v>81760.14</v>
      </c>
      <c r="L46" s="88">
        <v>0.5</v>
      </c>
      <c r="M46" s="11">
        <f t="shared" si="12"/>
        <v>40880.07</v>
      </c>
      <c r="N46" s="11"/>
      <c r="O46" s="11"/>
      <c r="P46" s="77">
        <v>0.1</v>
      </c>
      <c r="Q46" s="11">
        <f t="shared" si="13"/>
        <v>4088.0070000000001</v>
      </c>
      <c r="R46" s="53">
        <v>0.1</v>
      </c>
      <c r="S46" s="12">
        <f t="shared" si="2"/>
        <v>8176.0140000000001</v>
      </c>
      <c r="T46" s="70"/>
      <c r="U46" s="70"/>
      <c r="V46" s="70">
        <f t="shared" si="6"/>
        <v>89936.153999999995</v>
      </c>
      <c r="W46" s="70">
        <f t="shared" si="11"/>
        <v>134904.231</v>
      </c>
      <c r="X46" s="50">
        <f t="shared" si="3"/>
        <v>44968.077000000005</v>
      </c>
      <c r="Y46" s="13">
        <f t="shared" si="4"/>
        <v>1618850.7719999999</v>
      </c>
    </row>
    <row r="47" spans="1:29" ht="15.75" thickBot="1" x14ac:dyDescent="0.3">
      <c r="A47" s="153" t="s">
        <v>54</v>
      </c>
      <c r="B47" s="144"/>
      <c r="C47" s="112"/>
      <c r="D47" s="112"/>
      <c r="E47" s="112"/>
      <c r="F47" s="112"/>
      <c r="G47" s="27"/>
      <c r="H47" s="63"/>
      <c r="I47" s="27"/>
      <c r="J47" s="27"/>
      <c r="K47" s="28">
        <f>SUM(K16:K46)</f>
        <v>2278842.69</v>
      </c>
      <c r="L47" s="28"/>
      <c r="M47" s="120">
        <f t="shared" ref="M47:Y47" si="14">SUM(M16:M46)</f>
        <v>1139421.345</v>
      </c>
      <c r="N47" s="28"/>
      <c r="O47" s="28">
        <f t="shared" si="14"/>
        <v>85901.238000000012</v>
      </c>
      <c r="P47" s="28"/>
      <c r="Q47" s="28">
        <f t="shared" si="14"/>
        <v>113942.13450000001</v>
      </c>
      <c r="R47" s="28"/>
      <c r="S47" s="28">
        <f t="shared" si="14"/>
        <v>227884.26900000003</v>
      </c>
      <c r="T47" s="28">
        <f t="shared" si="14"/>
        <v>0</v>
      </c>
      <c r="U47" s="28">
        <f t="shared" si="14"/>
        <v>0</v>
      </c>
      <c r="V47" s="28">
        <f t="shared" si="14"/>
        <v>2743214.27061</v>
      </c>
      <c r="W47" s="28">
        <f t="shared" si="14"/>
        <v>4222197.9534149999</v>
      </c>
      <c r="X47" s="28">
        <f t="shared" si="14"/>
        <v>1478983.6828049999</v>
      </c>
      <c r="Y47" s="28">
        <f t="shared" si="14"/>
        <v>50666375.440979987</v>
      </c>
      <c r="Z47" s="106"/>
    </row>
    <row r="48" spans="1:29" x14ac:dyDescent="0.25">
      <c r="A48" s="39"/>
      <c r="B48" s="4"/>
      <c r="C48" s="117"/>
      <c r="D48" s="117"/>
      <c r="E48" s="4"/>
      <c r="F48" s="117"/>
      <c r="G48" s="111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2"/>
      <c r="Y48" s="1"/>
      <c r="Z48" s="106"/>
      <c r="AA48" s="106"/>
      <c r="AB48" s="106"/>
      <c r="AC48" s="106"/>
    </row>
    <row r="49" spans="1:25" x14ac:dyDescent="0.25">
      <c r="A49" s="39"/>
      <c r="B49" s="2" t="s">
        <v>20</v>
      </c>
      <c r="C49" s="2"/>
      <c r="D49" s="2"/>
      <c r="E49" s="2"/>
      <c r="F49" s="2"/>
      <c r="G49" s="107"/>
      <c r="H49" s="46"/>
      <c r="I49" s="107"/>
      <c r="J49" s="31"/>
      <c r="K49" s="31"/>
      <c r="L49" s="31"/>
      <c r="M49" s="31"/>
      <c r="N49" s="31"/>
      <c r="O49" s="31"/>
      <c r="P49" s="31"/>
      <c r="Q49" s="136"/>
      <c r="R49" s="136"/>
      <c r="S49" s="136"/>
      <c r="T49" s="71"/>
      <c r="U49" s="71"/>
      <c r="V49" s="71"/>
      <c r="W49" s="105"/>
      <c r="X49" s="32"/>
      <c r="Y49" s="1"/>
    </row>
    <row r="50" spans="1:25" x14ac:dyDescent="0.25">
      <c r="A50" s="39"/>
      <c r="B50" s="4"/>
      <c r="C50" s="117"/>
      <c r="D50" s="117"/>
      <c r="E50" s="4"/>
      <c r="F50" s="117"/>
      <c r="G50" s="111"/>
      <c r="H50" s="111" t="s">
        <v>55</v>
      </c>
      <c r="I50" s="30"/>
      <c r="J50" s="30"/>
      <c r="K50" s="30"/>
      <c r="L50" s="30"/>
      <c r="M50" s="30"/>
      <c r="N50" s="30"/>
      <c r="O50" s="30"/>
      <c r="P50" s="30"/>
      <c r="Q50" s="142"/>
      <c r="R50" s="142"/>
      <c r="S50" s="142"/>
      <c r="T50" s="111"/>
      <c r="U50" s="111"/>
      <c r="V50" s="111"/>
      <c r="W50" s="111"/>
      <c r="X50" s="32"/>
      <c r="Y50" s="1"/>
    </row>
    <row r="51" spans="1:25" x14ac:dyDescent="0.25">
      <c r="A51" s="41"/>
      <c r="B51" s="34"/>
      <c r="C51" s="64"/>
      <c r="D51" s="64"/>
      <c r="E51" s="34"/>
      <c r="F51" s="64"/>
      <c r="G51" s="67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6"/>
      <c r="Y51" s="37"/>
    </row>
    <row r="52" spans="1:25" x14ac:dyDescent="0.25">
      <c r="A52" s="42"/>
      <c r="B52" s="34"/>
      <c r="C52" s="64"/>
      <c r="D52" s="64"/>
      <c r="E52" s="34"/>
      <c r="F52" s="64"/>
      <c r="G52" s="67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6"/>
      <c r="Y52" s="33"/>
    </row>
    <row r="53" spans="1:25" x14ac:dyDescent="0.25">
      <c r="A53" s="42"/>
      <c r="B53" s="34"/>
      <c r="C53" s="64"/>
      <c r="D53" s="64"/>
      <c r="E53" s="34"/>
      <c r="F53" s="64"/>
      <c r="G53" s="67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3"/>
    </row>
    <row r="54" spans="1:25" ht="30.75" customHeight="1" x14ac:dyDescent="0.25">
      <c r="A54" s="43"/>
      <c r="B54" s="81"/>
      <c r="C54" s="135" t="s">
        <v>118</v>
      </c>
      <c r="D54" s="135"/>
      <c r="E54" s="135"/>
      <c r="F54" s="81"/>
      <c r="G54" s="68"/>
      <c r="H54" s="68"/>
      <c r="I54" s="68"/>
      <c r="J54" s="68"/>
      <c r="K54" s="68"/>
      <c r="L54" s="68"/>
      <c r="M54" s="68"/>
      <c r="N54" s="68"/>
      <c r="O54" s="121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25" x14ac:dyDescent="0.25">
      <c r="D55" s="65" t="s">
        <v>115</v>
      </c>
    </row>
    <row r="56" spans="1:25" x14ac:dyDescent="0.25">
      <c r="C56" s="65" t="s">
        <v>116</v>
      </c>
    </row>
    <row r="57" spans="1:25" x14ac:dyDescent="0.25">
      <c r="C57" s="65" t="s">
        <v>117</v>
      </c>
    </row>
    <row r="58" spans="1:25" x14ac:dyDescent="0.25">
      <c r="C58" s="65">
        <f>0.8/4.8</f>
        <v>0.16666666666666669</v>
      </c>
      <c r="D58" s="65" t="s">
        <v>119</v>
      </c>
    </row>
  </sheetData>
  <mergeCells count="38">
    <mergeCell ref="A11:Y11"/>
    <mergeCell ref="I1:Y1"/>
    <mergeCell ref="B2:G2"/>
    <mergeCell ref="I2:Y2"/>
    <mergeCell ref="I3:S3"/>
    <mergeCell ref="Q4:Y4"/>
    <mergeCell ref="I5:Y5"/>
    <mergeCell ref="H6:Y6"/>
    <mergeCell ref="I7:Y7"/>
    <mergeCell ref="B8:Y8"/>
    <mergeCell ref="A9:Y9"/>
    <mergeCell ref="A10:Y10"/>
    <mergeCell ref="J13:J14"/>
    <mergeCell ref="K13:K14"/>
    <mergeCell ref="L13:M13"/>
    <mergeCell ref="N13:O13"/>
    <mergeCell ref="A13:A14"/>
    <mergeCell ref="B13:B14"/>
    <mergeCell ref="C13:D13"/>
    <mergeCell ref="E13:E14"/>
    <mergeCell ref="F13:F14"/>
    <mergeCell ref="G13:G14"/>
    <mergeCell ref="C54:E54"/>
    <mergeCell ref="A47:B47"/>
    <mergeCell ref="Q49:S49"/>
    <mergeCell ref="Q50:S50"/>
    <mergeCell ref="Y13:Y14"/>
    <mergeCell ref="A15:B15"/>
    <mergeCell ref="C26:D26"/>
    <mergeCell ref="C34:D34"/>
    <mergeCell ref="P13:Q13"/>
    <mergeCell ref="R13:S13"/>
    <mergeCell ref="T13:U13"/>
    <mergeCell ref="V13:V14"/>
    <mergeCell ref="W13:W14"/>
    <mergeCell ref="X13:X14"/>
    <mergeCell ref="H13:H14"/>
    <mergeCell ref="I13:I14"/>
  </mergeCells>
  <pageMargins left="0.7" right="0.7" top="0.75" bottom="0.75" header="0.3" footer="0.3"/>
  <pageSetup paperSize="9"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01.01.21.</vt:lpstr>
      <vt:lpstr>01.01.21 разница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2021-02-16T08:33:43Z</dcterms:modified>
</cp:coreProperties>
</file>