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28695" windowHeight="12660"/>
  </bookViews>
  <sheets>
    <sheet name="010121 новое 25 %" sheetId="20" r:id="rId1"/>
  </sheets>
  <calcPr calcId="124519"/>
</workbook>
</file>

<file path=xl/calcChain.xml><?xml version="1.0" encoding="utf-8"?>
<calcChain xmlns="http://schemas.openxmlformats.org/spreadsheetml/2006/main">
  <c r="P93" i="20"/>
  <c r="V76" l="1"/>
  <c r="P76"/>
  <c r="X128" l="1"/>
  <c r="U128"/>
  <c r="M128"/>
  <c r="Q127"/>
  <c r="P127"/>
  <c r="T127" s="1"/>
  <c r="R127" s="1"/>
  <c r="Q126"/>
  <c r="P126"/>
  <c r="Q125"/>
  <c r="P125"/>
  <c r="T125" s="1"/>
  <c r="R125" s="1"/>
  <c r="Q124"/>
  <c r="P124"/>
  <c r="S123"/>
  <c r="Q123"/>
  <c r="P123"/>
  <c r="T123" s="1"/>
  <c r="S122"/>
  <c r="Q122"/>
  <c r="P122"/>
  <c r="Q121"/>
  <c r="P121"/>
  <c r="S120"/>
  <c r="Q120"/>
  <c r="P120"/>
  <c r="T120" s="1"/>
  <c r="Q119"/>
  <c r="P119"/>
  <c r="T118"/>
  <c r="Q118"/>
  <c r="P118"/>
  <c r="S117"/>
  <c r="Q117"/>
  <c r="P117"/>
  <c r="V116"/>
  <c r="T116"/>
  <c r="Q116"/>
  <c r="P116"/>
  <c r="V115"/>
  <c r="Q115"/>
  <c r="P115"/>
  <c r="V114"/>
  <c r="P114"/>
  <c r="T114" s="1"/>
  <c r="W114" s="1"/>
  <c r="Y114" s="1"/>
  <c r="V113"/>
  <c r="Q113"/>
  <c r="P113"/>
  <c r="V112"/>
  <c r="T112"/>
  <c r="Q112"/>
  <c r="P112"/>
  <c r="V111"/>
  <c r="Q111"/>
  <c r="P111"/>
  <c r="T111" s="1"/>
  <c r="V110"/>
  <c r="T110"/>
  <c r="Q110"/>
  <c r="P110"/>
  <c r="V109"/>
  <c r="Q109"/>
  <c r="P109"/>
  <c r="V108"/>
  <c r="Q108"/>
  <c r="P108"/>
  <c r="V107"/>
  <c r="Q107"/>
  <c r="P107"/>
  <c r="S106"/>
  <c r="Q106"/>
  <c r="P106"/>
  <c r="T105"/>
  <c r="Q105"/>
  <c r="P105"/>
  <c r="Q104"/>
  <c r="P104"/>
  <c r="Q103"/>
  <c r="P103"/>
  <c r="T103" s="1"/>
  <c r="T102"/>
  <c r="Q102"/>
  <c r="P102"/>
  <c r="T101"/>
  <c r="Q101"/>
  <c r="P101"/>
  <c r="V100"/>
  <c r="Q100"/>
  <c r="P100"/>
  <c r="V99"/>
  <c r="Q99"/>
  <c r="P99"/>
  <c r="V98"/>
  <c r="V128" s="1"/>
  <c r="Q98"/>
  <c r="P98"/>
  <c r="S97"/>
  <c r="Q97"/>
  <c r="P97"/>
  <c r="X96"/>
  <c r="U96"/>
  <c r="M96"/>
  <c r="S95"/>
  <c r="Q95"/>
  <c r="P95"/>
  <c r="T95" s="1"/>
  <c r="S94"/>
  <c r="Q94"/>
  <c r="P94"/>
  <c r="S93"/>
  <c r="Q93"/>
  <c r="T93"/>
  <c r="S92"/>
  <c r="Q92"/>
  <c r="P92"/>
  <c r="T92" s="1"/>
  <c r="V91"/>
  <c r="S91"/>
  <c r="P91"/>
  <c r="V90"/>
  <c r="S90"/>
  <c r="P90"/>
  <c r="S89"/>
  <c r="Q89"/>
  <c r="P89"/>
  <c r="T89" s="1"/>
  <c r="S88"/>
  <c r="Q88"/>
  <c r="P88"/>
  <c r="T88" s="1"/>
  <c r="S87"/>
  <c r="Q87"/>
  <c r="P87"/>
  <c r="S86"/>
  <c r="Q86"/>
  <c r="P86"/>
  <c r="V85"/>
  <c r="S85"/>
  <c r="Q85"/>
  <c r="P85"/>
  <c r="V84"/>
  <c r="S84"/>
  <c r="Q84"/>
  <c r="P84"/>
  <c r="V83"/>
  <c r="S83"/>
  <c r="Q83"/>
  <c r="P83"/>
  <c r="V82"/>
  <c r="S82"/>
  <c r="Q82"/>
  <c r="P82"/>
  <c r="V81"/>
  <c r="S81"/>
  <c r="Q81"/>
  <c r="P81"/>
  <c r="V80"/>
  <c r="S80"/>
  <c r="Q80"/>
  <c r="P80"/>
  <c r="V79"/>
  <c r="S79"/>
  <c r="Q79"/>
  <c r="P79"/>
  <c r="V78"/>
  <c r="S78"/>
  <c r="Q78"/>
  <c r="P78"/>
  <c r="V77"/>
  <c r="S77"/>
  <c r="Q77"/>
  <c r="P77"/>
  <c r="S76"/>
  <c r="Q76"/>
  <c r="S75"/>
  <c r="Q75"/>
  <c r="P75"/>
  <c r="S74"/>
  <c r="Q74"/>
  <c r="P74"/>
  <c r="S73"/>
  <c r="Q73"/>
  <c r="P73"/>
  <c r="T73" s="1"/>
  <c r="S72"/>
  <c r="Q72"/>
  <c r="P72"/>
  <c r="S71"/>
  <c r="Q71"/>
  <c r="P71"/>
  <c r="S70"/>
  <c r="Q70"/>
  <c r="P70"/>
  <c r="S69"/>
  <c r="Q69"/>
  <c r="P69"/>
  <c r="T69" s="1"/>
  <c r="S68"/>
  <c r="Q68"/>
  <c r="P68"/>
  <c r="S67"/>
  <c r="Q67"/>
  <c r="P67"/>
  <c r="S66"/>
  <c r="Q66"/>
  <c r="P66"/>
  <c r="S65"/>
  <c r="Q65"/>
  <c r="P65"/>
  <c r="T65" s="1"/>
  <c r="V64"/>
  <c r="S64"/>
  <c r="P64"/>
  <c r="T64" s="1"/>
  <c r="V63"/>
  <c r="S63"/>
  <c r="P63"/>
  <c r="T63" s="1"/>
  <c r="V62"/>
  <c r="S62"/>
  <c r="P62"/>
  <c r="V61"/>
  <c r="S61"/>
  <c r="P61"/>
  <c r="V60"/>
  <c r="S60"/>
  <c r="P60"/>
  <c r="T60" s="1"/>
  <c r="V59"/>
  <c r="S59"/>
  <c r="P59"/>
  <c r="T59" s="1"/>
  <c r="V58"/>
  <c r="S58"/>
  <c r="P58"/>
  <c r="V57"/>
  <c r="S57"/>
  <c r="P57"/>
  <c r="V56"/>
  <c r="S56"/>
  <c r="P56"/>
  <c r="V55"/>
  <c r="S55"/>
  <c r="P55"/>
  <c r="V54"/>
  <c r="S54"/>
  <c r="P54"/>
  <c r="V53"/>
  <c r="S53"/>
  <c r="P53"/>
  <c r="V52"/>
  <c r="S52"/>
  <c r="P52"/>
  <c r="V51"/>
  <c r="S51"/>
  <c r="P51"/>
  <c r="T51" s="1"/>
  <c r="R51" s="1"/>
  <c r="V50"/>
  <c r="S50"/>
  <c r="P50"/>
  <c r="V49"/>
  <c r="S49"/>
  <c r="P49"/>
  <c r="V48"/>
  <c r="S48"/>
  <c r="P48"/>
  <c r="V47"/>
  <c r="S47"/>
  <c r="P47"/>
  <c r="T47" s="1"/>
  <c r="V46"/>
  <c r="S46"/>
  <c r="P46"/>
  <c r="V45"/>
  <c r="S45"/>
  <c r="P45"/>
  <c r="S44"/>
  <c r="Q44"/>
  <c r="P44"/>
  <c r="S43"/>
  <c r="Q43"/>
  <c r="P43"/>
  <c r="V42"/>
  <c r="S42"/>
  <c r="P42"/>
  <c r="V41"/>
  <c r="S41"/>
  <c r="P41"/>
  <c r="V40"/>
  <c r="S40"/>
  <c r="P40"/>
  <c r="T40" s="1"/>
  <c r="S39"/>
  <c r="Q39"/>
  <c r="P39"/>
  <c r="S38"/>
  <c r="Q38"/>
  <c r="P38"/>
  <c r="V37"/>
  <c r="S37"/>
  <c r="Q37"/>
  <c r="P37"/>
  <c r="V36"/>
  <c r="S36"/>
  <c r="Q36"/>
  <c r="P36"/>
  <c r="V35"/>
  <c r="S35"/>
  <c r="Q35"/>
  <c r="P35"/>
  <c r="V34"/>
  <c r="S34"/>
  <c r="Q34"/>
  <c r="P34"/>
  <c r="S33"/>
  <c r="Q33"/>
  <c r="P33"/>
  <c r="V32"/>
  <c r="S32"/>
  <c r="Q32"/>
  <c r="P32"/>
  <c r="S31"/>
  <c r="Q31"/>
  <c r="P31"/>
  <c r="T31" s="1"/>
  <c r="V30"/>
  <c r="S30"/>
  <c r="P30"/>
  <c r="T30" s="1"/>
  <c r="V29"/>
  <c r="S29"/>
  <c r="P29"/>
  <c r="S28"/>
  <c r="Q28"/>
  <c r="P28"/>
  <c r="S27"/>
  <c r="Q27"/>
  <c r="P27"/>
  <c r="T27" s="1"/>
  <c r="V26"/>
  <c r="S26"/>
  <c r="Q26"/>
  <c r="P26"/>
  <c r="T26" s="1"/>
  <c r="S25"/>
  <c r="Q25"/>
  <c r="P25"/>
  <c r="V24"/>
  <c r="S24"/>
  <c r="P24"/>
  <c r="T24" s="1"/>
  <c r="S23"/>
  <c r="Q23"/>
  <c r="P23"/>
  <c r="S22"/>
  <c r="Q22"/>
  <c r="P22"/>
  <c r="S21"/>
  <c r="Q21"/>
  <c r="P21"/>
  <c r="T21" s="1"/>
  <c r="S20"/>
  <c r="Q20"/>
  <c r="P20"/>
  <c r="S19"/>
  <c r="Q19"/>
  <c r="P19"/>
  <c r="V18"/>
  <c r="S18"/>
  <c r="P18"/>
  <c r="V17"/>
  <c r="S17"/>
  <c r="P17"/>
  <c r="V16"/>
  <c r="S16"/>
  <c r="P16"/>
  <c r="V15"/>
  <c r="V96" s="1"/>
  <c r="S15"/>
  <c r="P15"/>
  <c r="U14"/>
  <c r="U129" s="1"/>
  <c r="M14"/>
  <c r="V13"/>
  <c r="S13"/>
  <c r="Q13"/>
  <c r="P13"/>
  <c r="X12"/>
  <c r="V12"/>
  <c r="S12"/>
  <c r="Q12"/>
  <c r="P12"/>
  <c r="X11"/>
  <c r="V11"/>
  <c r="S11"/>
  <c r="Q11"/>
  <c r="P11"/>
  <c r="V10"/>
  <c r="S10"/>
  <c r="Q10"/>
  <c r="P10"/>
  <c r="X9"/>
  <c r="X14" s="1"/>
  <c r="X129" s="1"/>
  <c r="V9"/>
  <c r="S9"/>
  <c r="Q9"/>
  <c r="P9"/>
  <c r="T9" s="1"/>
  <c r="V8"/>
  <c r="V14" s="1"/>
  <c r="S8"/>
  <c r="P8"/>
  <c r="R108" l="1"/>
  <c r="W108" s="1"/>
  <c r="Y108" s="1"/>
  <c r="Q128"/>
  <c r="Q129" s="1"/>
  <c r="R110"/>
  <c r="W110" s="1"/>
  <c r="Y110" s="1"/>
  <c r="R111"/>
  <c r="R116"/>
  <c r="W116" s="1"/>
  <c r="Y116" s="1"/>
  <c r="T119"/>
  <c r="R119" s="1"/>
  <c r="W119" s="1"/>
  <c r="Y119" s="1"/>
  <c r="T99"/>
  <c r="R99" s="1"/>
  <c r="W99" s="1"/>
  <c r="Y99" s="1"/>
  <c r="R102"/>
  <c r="T104"/>
  <c r="R104" s="1"/>
  <c r="W104" s="1"/>
  <c r="Y104" s="1"/>
  <c r="T108"/>
  <c r="R112"/>
  <c r="W112" s="1"/>
  <c r="Y112" s="1"/>
  <c r="R41"/>
  <c r="W41" s="1"/>
  <c r="Y41" s="1"/>
  <c r="T50"/>
  <c r="R50" s="1"/>
  <c r="W50" s="1"/>
  <c r="Y50" s="1"/>
  <c r="T54"/>
  <c r="R54" s="1"/>
  <c r="W54" s="1"/>
  <c r="Y54" s="1"/>
  <c r="T58"/>
  <c r="R58" s="1"/>
  <c r="W58" s="1"/>
  <c r="Y58" s="1"/>
  <c r="T15"/>
  <c r="T19"/>
  <c r="R19" s="1"/>
  <c r="W19" s="1"/>
  <c r="Y19" s="1"/>
  <c r="T23"/>
  <c r="T29"/>
  <c r="T34"/>
  <c r="T35"/>
  <c r="R35" s="1"/>
  <c r="W35" s="1"/>
  <c r="Y35" s="1"/>
  <c r="T36"/>
  <c r="T37"/>
  <c r="R37" s="1"/>
  <c r="W37" s="1"/>
  <c r="Y37" s="1"/>
  <c r="T38"/>
  <c r="T42"/>
  <c r="T46"/>
  <c r="T62"/>
  <c r="R62" s="1"/>
  <c r="W62" s="1"/>
  <c r="Y62" s="1"/>
  <c r="T66"/>
  <c r="T70"/>
  <c r="T74"/>
  <c r="T94"/>
  <c r="R92"/>
  <c r="R88"/>
  <c r="R74"/>
  <c r="R70"/>
  <c r="R66"/>
  <c r="R40"/>
  <c r="R36"/>
  <c r="R24"/>
  <c r="T55"/>
  <c r="R55" s="1"/>
  <c r="T39"/>
  <c r="T43"/>
  <c r="T67"/>
  <c r="W67" s="1"/>
  <c r="Y67" s="1"/>
  <c r="T71"/>
  <c r="T75"/>
  <c r="W75" s="1"/>
  <c r="Y75" s="1"/>
  <c r="T87"/>
  <c r="R93"/>
  <c r="R89"/>
  <c r="R75"/>
  <c r="R71"/>
  <c r="R67"/>
  <c r="R63"/>
  <c r="R59"/>
  <c r="R29"/>
  <c r="R21"/>
  <c r="T48"/>
  <c r="R48" s="1"/>
  <c r="T52"/>
  <c r="R52" s="1"/>
  <c r="W52" s="1"/>
  <c r="Y52" s="1"/>
  <c r="R56"/>
  <c r="T56"/>
  <c r="R94"/>
  <c r="R64"/>
  <c r="R60"/>
  <c r="R46"/>
  <c r="R42"/>
  <c r="W42" s="1"/>
  <c r="Y42" s="1"/>
  <c r="R38"/>
  <c r="R34"/>
  <c r="R30"/>
  <c r="W30" s="1"/>
  <c r="Y30" s="1"/>
  <c r="R26"/>
  <c r="T49"/>
  <c r="R49"/>
  <c r="W49" s="1"/>
  <c r="Y49" s="1"/>
  <c r="T53"/>
  <c r="R53"/>
  <c r="W53" s="1"/>
  <c r="Y53" s="1"/>
  <c r="T57"/>
  <c r="R57"/>
  <c r="W57" s="1"/>
  <c r="Y57" s="1"/>
  <c r="T22"/>
  <c r="R22" s="1"/>
  <c r="W22" s="1"/>
  <c r="Y22" s="1"/>
  <c r="T28"/>
  <c r="R28" s="1"/>
  <c r="W28" s="1"/>
  <c r="Y28" s="1"/>
  <c r="T41"/>
  <c r="T45"/>
  <c r="T61"/>
  <c r="R15"/>
  <c r="W15" s="1"/>
  <c r="R87"/>
  <c r="R73"/>
  <c r="W73" s="1"/>
  <c r="Y73" s="1"/>
  <c r="R69"/>
  <c r="R65"/>
  <c r="W65" s="1"/>
  <c r="Y65" s="1"/>
  <c r="R61"/>
  <c r="R47"/>
  <c r="W47" s="1"/>
  <c r="Y47" s="1"/>
  <c r="R43"/>
  <c r="R39"/>
  <c r="R31"/>
  <c r="W31" s="1"/>
  <c r="Y31" s="1"/>
  <c r="R27"/>
  <c r="R23"/>
  <c r="W23" s="1"/>
  <c r="Y23" s="1"/>
  <c r="P14"/>
  <c r="T11"/>
  <c r="W11" s="1"/>
  <c r="Y11" s="1"/>
  <c r="T13"/>
  <c r="V129"/>
  <c r="M129"/>
  <c r="R13"/>
  <c r="W13" s="1"/>
  <c r="Y13" s="1"/>
  <c r="W43"/>
  <c r="Y43" s="1"/>
  <c r="W71"/>
  <c r="Y71" s="1"/>
  <c r="W89"/>
  <c r="Y89" s="1"/>
  <c r="R95"/>
  <c r="W95" s="1"/>
  <c r="W29"/>
  <c r="Y29" s="1"/>
  <c r="W40"/>
  <c r="Y40" s="1"/>
  <c r="R11"/>
  <c r="R9"/>
  <c r="W9" s="1"/>
  <c r="Y9" s="1"/>
  <c r="T12"/>
  <c r="T16"/>
  <c r="T17"/>
  <c r="R17" s="1"/>
  <c r="T18"/>
  <c r="W21"/>
  <c r="Y21" s="1"/>
  <c r="W26"/>
  <c r="Y26" s="1"/>
  <c r="W27"/>
  <c r="Y27" s="1"/>
  <c r="W34"/>
  <c r="Y34" s="1"/>
  <c r="W36"/>
  <c r="Y36" s="1"/>
  <c r="W38"/>
  <c r="Y38" s="1"/>
  <c r="W46"/>
  <c r="Y46" s="1"/>
  <c r="W51"/>
  <c r="Y51" s="1"/>
  <c r="W56"/>
  <c r="Y56" s="1"/>
  <c r="W59"/>
  <c r="Y59" s="1"/>
  <c r="W60"/>
  <c r="Y60" s="1"/>
  <c r="W61"/>
  <c r="Y61" s="1"/>
  <c r="W63"/>
  <c r="Y63" s="1"/>
  <c r="W64"/>
  <c r="Y64" s="1"/>
  <c r="W69"/>
  <c r="Y69" s="1"/>
  <c r="W87"/>
  <c r="Y87" s="1"/>
  <c r="W92"/>
  <c r="Y92" s="1"/>
  <c r="W93"/>
  <c r="Y93" s="1"/>
  <c r="T98"/>
  <c r="R98" s="1"/>
  <c r="W98" s="1"/>
  <c r="Y98" s="1"/>
  <c r="R101"/>
  <c r="W101" s="1"/>
  <c r="Y101" s="1"/>
  <c r="W102"/>
  <c r="Y102" s="1"/>
  <c r="R103"/>
  <c r="W103" s="1"/>
  <c r="Y103" s="1"/>
  <c r="R105"/>
  <c r="W105" s="1"/>
  <c r="Y105" s="1"/>
  <c r="T106"/>
  <c r="R106" s="1"/>
  <c r="W106" s="1"/>
  <c r="Y106" s="1"/>
  <c r="T109"/>
  <c r="W111"/>
  <c r="Y111" s="1"/>
  <c r="T113"/>
  <c r="R113" s="1"/>
  <c r="W113" s="1"/>
  <c r="Y113" s="1"/>
  <c r="T115"/>
  <c r="R115" s="1"/>
  <c r="W115" s="1"/>
  <c r="Y115" s="1"/>
  <c r="R118"/>
  <c r="W118" s="1"/>
  <c r="Y118" s="1"/>
  <c r="R120"/>
  <c r="W120" s="1"/>
  <c r="Y120" s="1"/>
  <c r="T121"/>
  <c r="R123"/>
  <c r="W123" s="1"/>
  <c r="Y123" s="1"/>
  <c r="T124"/>
  <c r="T126"/>
  <c r="R126" s="1"/>
  <c r="W126" s="1"/>
  <c r="Y126" s="1"/>
  <c r="T20"/>
  <c r="R20" s="1"/>
  <c r="T25"/>
  <c r="R25" s="1"/>
  <c r="T32"/>
  <c r="R32" s="1"/>
  <c r="T33"/>
  <c r="R33" s="1"/>
  <c r="T44"/>
  <c r="R44" s="1"/>
  <c r="T68"/>
  <c r="R68" s="1"/>
  <c r="T72"/>
  <c r="R72" s="1"/>
  <c r="T76"/>
  <c r="T77"/>
  <c r="T78"/>
  <c r="R78" s="1"/>
  <c r="T79"/>
  <c r="R79" s="1"/>
  <c r="T80"/>
  <c r="R80" s="1"/>
  <c r="T81"/>
  <c r="R81" s="1"/>
  <c r="T82"/>
  <c r="R82" s="1"/>
  <c r="T83"/>
  <c r="R83" s="1"/>
  <c r="T84"/>
  <c r="R84" s="1"/>
  <c r="T85"/>
  <c r="R85" s="1"/>
  <c r="T86"/>
  <c r="R86" s="1"/>
  <c r="W88"/>
  <c r="Y88" s="1"/>
  <c r="T90"/>
  <c r="T91"/>
  <c r="P96"/>
  <c r="T97"/>
  <c r="R109"/>
  <c r="W109" s="1"/>
  <c r="Y109" s="1"/>
  <c r="T117"/>
  <c r="R117" s="1"/>
  <c r="W117" s="1"/>
  <c r="Y117" s="1"/>
  <c r="R121"/>
  <c r="W121" s="1"/>
  <c r="Y121" s="1"/>
  <c r="T122"/>
  <c r="R122" s="1"/>
  <c r="W122" s="1"/>
  <c r="Y122" s="1"/>
  <c r="R124"/>
  <c r="W124" s="1"/>
  <c r="Y124" s="1"/>
  <c r="W125"/>
  <c r="Y125" s="1"/>
  <c r="W127"/>
  <c r="Y127" s="1"/>
  <c r="T8"/>
  <c r="R12"/>
  <c r="W39"/>
  <c r="Y39" s="1"/>
  <c r="W66"/>
  <c r="Y66" s="1"/>
  <c r="W70"/>
  <c r="Y70" s="1"/>
  <c r="W74"/>
  <c r="Y74" s="1"/>
  <c r="W94"/>
  <c r="Y94" s="1"/>
  <c r="T100"/>
  <c r="R100" s="1"/>
  <c r="W100" s="1"/>
  <c r="Y100" s="1"/>
  <c r="T107"/>
  <c r="R107" s="1"/>
  <c r="W107" s="1"/>
  <c r="Y107" s="1"/>
  <c r="P128"/>
  <c r="T10"/>
  <c r="W24"/>
  <c r="Y24" s="1"/>
  <c r="P129" l="1"/>
  <c r="W48"/>
  <c r="Y48" s="1"/>
  <c r="R16"/>
  <c r="W16" s="1"/>
  <c r="Y16" s="1"/>
  <c r="W80"/>
  <c r="Y80" s="1"/>
  <c r="R45"/>
  <c r="W45" s="1"/>
  <c r="Y45" s="1"/>
  <c r="W84"/>
  <c r="Y84" s="1"/>
  <c r="W85"/>
  <c r="Y85" s="1"/>
  <c r="W81"/>
  <c r="Y81" s="1"/>
  <c r="W55"/>
  <c r="Y55" s="1"/>
  <c r="R91"/>
  <c r="W91" s="1"/>
  <c r="Y91" s="1"/>
  <c r="R18"/>
  <c r="W18" s="1"/>
  <c r="Y18" s="1"/>
  <c r="R90"/>
  <c r="W90" s="1"/>
  <c r="Y90" s="1"/>
  <c r="W12"/>
  <c r="Y12" s="1"/>
  <c r="R77"/>
  <c r="W77" s="1"/>
  <c r="Y77" s="1"/>
  <c r="T96"/>
  <c r="R76"/>
  <c r="Y15"/>
  <c r="W82"/>
  <c r="Y82" s="1"/>
  <c r="W32"/>
  <c r="Y32" s="1"/>
  <c r="Y128"/>
  <c r="T14"/>
  <c r="W83"/>
  <c r="Y83" s="1"/>
  <c r="W79"/>
  <c r="Y79" s="1"/>
  <c r="T128"/>
  <c r="W72"/>
  <c r="Y72" s="1"/>
  <c r="W44"/>
  <c r="Y44" s="1"/>
  <c r="W20"/>
  <c r="Y20" s="1"/>
  <c r="R97"/>
  <c r="W33"/>
  <c r="Y33" s="1"/>
  <c r="W17"/>
  <c r="Y17" s="1"/>
  <c r="R10"/>
  <c r="W10" s="1"/>
  <c r="Y10" s="1"/>
  <c r="W86"/>
  <c r="Y86" s="1"/>
  <c r="W68"/>
  <c r="Y68" s="1"/>
  <c r="W25"/>
  <c r="Y25" s="1"/>
  <c r="R8"/>
  <c r="R14" s="1"/>
  <c r="W78"/>
  <c r="Y78" s="1"/>
  <c r="W76" l="1"/>
  <c r="Y76" s="1"/>
  <c r="Y96" s="1"/>
  <c r="W8"/>
  <c r="Y8" s="1"/>
  <c r="Y14" s="1"/>
  <c r="T129"/>
  <c r="R96"/>
  <c r="W96"/>
  <c r="R128"/>
  <c r="W97"/>
  <c r="W128" s="1"/>
  <c r="R129" l="1"/>
  <c r="W14"/>
  <c r="W129" s="1"/>
  <c r="Y129"/>
</calcChain>
</file>

<file path=xl/sharedStrings.xml><?xml version="1.0" encoding="utf-8"?>
<sst xmlns="http://schemas.openxmlformats.org/spreadsheetml/2006/main" count="608" uniqueCount="228">
  <si>
    <t>Ф.И.О.</t>
  </si>
  <si>
    <t>№ п/п</t>
  </si>
  <si>
    <t>Должность</t>
  </si>
  <si>
    <t>Образование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</si>
  <si>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</si>
  <si>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</si>
  <si>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</si>
  <si>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</si>
  <si>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</si>
  <si>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</si>
  <si>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</si>
  <si>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</si>
  <si>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категория</t>
  </si>
  <si>
    <t>Коэффициент</t>
  </si>
  <si>
    <t>Должностной оклад</t>
  </si>
  <si>
    <t>За особые условия труда 10%</t>
  </si>
  <si>
    <t>Надбавка к ставке</t>
  </si>
  <si>
    <t>Месячный фонд заработной платы</t>
  </si>
  <si>
    <t>%</t>
  </si>
  <si>
    <t>Сумма</t>
  </si>
  <si>
    <t>Крухмалёва Н.К.</t>
  </si>
  <si>
    <t>Заведующая</t>
  </si>
  <si>
    <t>высшее</t>
  </si>
  <si>
    <t>свыше 25</t>
  </si>
  <si>
    <t>А</t>
  </si>
  <si>
    <t>А1</t>
  </si>
  <si>
    <t>.3-1</t>
  </si>
  <si>
    <t>Зам. Зав. по учебной работе</t>
  </si>
  <si>
    <t>свыше 26</t>
  </si>
  <si>
    <t>Плотникова Л.Т.</t>
  </si>
  <si>
    <t>Зам. зав. по хозяйственной работе</t>
  </si>
  <si>
    <t>ср.спец.</t>
  </si>
  <si>
    <t>А2</t>
  </si>
  <si>
    <t>Заведующий хозяйством</t>
  </si>
  <si>
    <t>Главный бухгалтер</t>
  </si>
  <si>
    <t>Бухгалтер</t>
  </si>
  <si>
    <t>С</t>
  </si>
  <si>
    <t>ИТОГО ПО АУП</t>
  </si>
  <si>
    <t>Муханова М.Е.</t>
  </si>
  <si>
    <t>Учитель каз.языка</t>
  </si>
  <si>
    <t>.10-13</t>
  </si>
  <si>
    <t>В</t>
  </si>
  <si>
    <t>В2</t>
  </si>
  <si>
    <t>Шаймерденова А.Т.</t>
  </si>
  <si>
    <t>Учитель рус.языка</t>
  </si>
  <si>
    <t>Учитель англ.языка</t>
  </si>
  <si>
    <t>.7-10</t>
  </si>
  <si>
    <t>2 кат</t>
  </si>
  <si>
    <t>Преподаватель эстетики</t>
  </si>
  <si>
    <t>Преподаватель ИЗО</t>
  </si>
  <si>
    <t>Преподаватель этики</t>
  </si>
  <si>
    <t>Преподаватель ИВТ</t>
  </si>
  <si>
    <t>Психолог</t>
  </si>
  <si>
    <t>В3</t>
  </si>
  <si>
    <t>Педагог- психолог</t>
  </si>
  <si>
    <t>Вакансия</t>
  </si>
  <si>
    <t>Социальный педагог</t>
  </si>
  <si>
    <t>Учитель-дефектолог</t>
  </si>
  <si>
    <t>Учитель-логопед</t>
  </si>
  <si>
    <t>Логопед</t>
  </si>
  <si>
    <t>.2-3</t>
  </si>
  <si>
    <t>1</t>
  </si>
  <si>
    <t>Слабкова Т.В.</t>
  </si>
  <si>
    <t>Методист</t>
  </si>
  <si>
    <t>высшая</t>
  </si>
  <si>
    <t>Методист по иновациям</t>
  </si>
  <si>
    <t>Врач</t>
  </si>
  <si>
    <t>Физио врач</t>
  </si>
  <si>
    <t>Медицинская сестра</t>
  </si>
  <si>
    <t>В4</t>
  </si>
  <si>
    <t>.20-25</t>
  </si>
  <si>
    <t>0,5</t>
  </si>
  <si>
    <t>Диетсестра</t>
  </si>
  <si>
    <t>Мед. Сестра бассейна</t>
  </si>
  <si>
    <t>Мл.мед.персонал</t>
  </si>
  <si>
    <t>Библиотекарь</t>
  </si>
  <si>
    <t>Бектурова К.Т.</t>
  </si>
  <si>
    <t>Переводчик</t>
  </si>
  <si>
    <t>.0-1</t>
  </si>
  <si>
    <t>Инструктор по плаванию</t>
  </si>
  <si>
    <t>Инструктор по физ.культуре</t>
  </si>
  <si>
    <t>.5-7</t>
  </si>
  <si>
    <t>Старший вожатый</t>
  </si>
  <si>
    <t>Воспитатель спец.групп</t>
  </si>
  <si>
    <t>Воспитатель</t>
  </si>
  <si>
    <t>.16-20</t>
  </si>
  <si>
    <t>1,25</t>
  </si>
  <si>
    <t>Зайцева Е.А.</t>
  </si>
  <si>
    <t>.13-16</t>
  </si>
  <si>
    <t>Абрашнёва Н.А.</t>
  </si>
  <si>
    <t>Жадрина Н.Т.</t>
  </si>
  <si>
    <t>1 кат</t>
  </si>
  <si>
    <t>Рустимова Д.Г.</t>
  </si>
  <si>
    <t>Каланжова Л.В.</t>
  </si>
  <si>
    <t>ср спец.</t>
  </si>
  <si>
    <t>Абилова С.Б.</t>
  </si>
  <si>
    <t>Фисенко Ю.В.</t>
  </si>
  <si>
    <t>Камалова А.А.</t>
  </si>
  <si>
    <t>.3-5</t>
  </si>
  <si>
    <t>Кубахова Л.М.</t>
  </si>
  <si>
    <t>Сагайдак А.И.</t>
  </si>
  <si>
    <t>Гофман Т.А.</t>
  </si>
  <si>
    <t>Байсалбаева Ж.Д.</t>
  </si>
  <si>
    <t>Пинчук С.И.</t>
  </si>
  <si>
    <t>Шалабаева А.Е.</t>
  </si>
  <si>
    <t>Жиброва Е.В.</t>
  </si>
  <si>
    <t>Секретарь</t>
  </si>
  <si>
    <t>Д</t>
  </si>
  <si>
    <t>Бородулин Д.А.</t>
  </si>
  <si>
    <t>Спец. по обслуж.компьют.техн</t>
  </si>
  <si>
    <t>Ночной пом.воспитателя</t>
  </si>
  <si>
    <t>Пом.воспитателя спец.групп</t>
  </si>
  <si>
    <t>Кажкенова Л.Т.</t>
  </si>
  <si>
    <t>Пом.воспитателя</t>
  </si>
  <si>
    <t>1,5</t>
  </si>
  <si>
    <t>Мухаметкалиева А.М.</t>
  </si>
  <si>
    <t>Сейтахметова Г.Б.</t>
  </si>
  <si>
    <t>Аспандиярова А.К.</t>
  </si>
  <si>
    <t>Аушахманова Г.С.</t>
  </si>
  <si>
    <t>Макова М.Ж.</t>
  </si>
  <si>
    <t>Крисанова А.Н.</t>
  </si>
  <si>
    <t>Музыкальный руководитель</t>
  </si>
  <si>
    <t>Хореограф</t>
  </si>
  <si>
    <t>ИТОГО ПО ОП</t>
  </si>
  <si>
    <t>Шеф-повар</t>
  </si>
  <si>
    <t>повар</t>
  </si>
  <si>
    <t>рабочие</t>
  </si>
  <si>
    <t>Подсобный рабочий</t>
  </si>
  <si>
    <t>Кладовщик</t>
  </si>
  <si>
    <t>Курманова Ж.Ж.</t>
  </si>
  <si>
    <t>Кастелянша</t>
  </si>
  <si>
    <t>Швея</t>
  </si>
  <si>
    <t>Водитель</t>
  </si>
  <si>
    <t>Каланжова Т.В.</t>
  </si>
  <si>
    <t>Оператор стиральных машин</t>
  </si>
  <si>
    <t>Мухамедсалыкова К.С.</t>
  </si>
  <si>
    <t>Балтабаева А.М.</t>
  </si>
  <si>
    <t>Уборщик служебных помещений</t>
  </si>
  <si>
    <t>Москалёв А.А.</t>
  </si>
  <si>
    <t>Рабочий по обслуживанию здания</t>
  </si>
  <si>
    <t>Ерофеев В.С.</t>
  </si>
  <si>
    <t>Слесарь-сантехник</t>
  </si>
  <si>
    <t>Плотник</t>
  </si>
  <si>
    <t>Электромонтер</t>
  </si>
  <si>
    <t>сторож</t>
  </si>
  <si>
    <t>Лысенко В.А.</t>
  </si>
  <si>
    <t>Дворник</t>
  </si>
  <si>
    <t>ИТОГО ПО МОП</t>
  </si>
  <si>
    <t>ВСЕГО ПО АУП,УВП,МОП</t>
  </si>
  <si>
    <t>Лысенко С.И.</t>
  </si>
  <si>
    <t>Крисанов В.А.</t>
  </si>
  <si>
    <t>Сыздыкова М.К.</t>
  </si>
  <si>
    <t>Адиева Ж.Ж.</t>
  </si>
  <si>
    <t>Сенгирбаева Н.Т.</t>
  </si>
  <si>
    <t>Смагулова С.К.</t>
  </si>
  <si>
    <t>Сариева А.А.</t>
  </si>
  <si>
    <t>Шленская Н.В.</t>
  </si>
  <si>
    <t>Месячный фонд заработной платы по старому</t>
  </si>
  <si>
    <t>Разница</t>
  </si>
  <si>
    <t>22 г 8 м</t>
  </si>
  <si>
    <t>34 г 4 м</t>
  </si>
  <si>
    <t>Адамжанова А.Ф.</t>
  </si>
  <si>
    <t>2 г 4 м</t>
  </si>
  <si>
    <t>Кусанова К.Н.</t>
  </si>
  <si>
    <t>Адильханова Н.А.</t>
  </si>
  <si>
    <t>13 л 7 м</t>
  </si>
  <si>
    <t>Жармагамбетова Л.У.</t>
  </si>
  <si>
    <t>Олжатаева Ж.Б.</t>
  </si>
  <si>
    <t>Жангасинова А.К.</t>
  </si>
  <si>
    <t>.1-2</t>
  </si>
  <si>
    <t>Андрух Н.С.</t>
  </si>
  <si>
    <t>Стаж работы по специальности (лет,мес,дней) на 01.01.2020г.</t>
  </si>
  <si>
    <t>Гумарова В.В.</t>
  </si>
  <si>
    <t>2 г</t>
  </si>
  <si>
    <t>31 г 11 м</t>
  </si>
  <si>
    <t>11 л 4 м</t>
  </si>
  <si>
    <t>13 л 8 м</t>
  </si>
  <si>
    <t>6 л 7 м</t>
  </si>
  <si>
    <t>4 м</t>
  </si>
  <si>
    <t>Дёмина З.Е.</t>
  </si>
  <si>
    <t>Тусупбекова Д.М.</t>
  </si>
  <si>
    <t>32 г 9 м</t>
  </si>
  <si>
    <t>16 л 6 м</t>
  </si>
  <si>
    <t xml:space="preserve">15 л  </t>
  </si>
  <si>
    <t>4 г</t>
  </si>
  <si>
    <t>3 г 2 м</t>
  </si>
  <si>
    <t>36 л 11 м</t>
  </si>
  <si>
    <t>1 г 7 м</t>
  </si>
  <si>
    <t>41 г</t>
  </si>
  <si>
    <t>3 г 4 м</t>
  </si>
  <si>
    <t>8 м</t>
  </si>
  <si>
    <t>17 л 4 м</t>
  </si>
  <si>
    <t>35лг 5 м</t>
  </si>
  <si>
    <t>14 л 1 м</t>
  </si>
  <si>
    <t>17 л 3 м</t>
  </si>
  <si>
    <t>23 г 8 м</t>
  </si>
  <si>
    <t>32 г 3 м</t>
  </si>
  <si>
    <t>33 г 8 м</t>
  </si>
  <si>
    <t>11 л 8 м</t>
  </si>
  <si>
    <t>35 л</t>
  </si>
  <si>
    <t>30л 4 м</t>
  </si>
  <si>
    <t>20л 11 м</t>
  </si>
  <si>
    <t>14 л 7 м</t>
  </si>
  <si>
    <t>5 л 6 м</t>
  </si>
  <si>
    <t>7 л 3 м</t>
  </si>
  <si>
    <t>15 л 10 м</t>
  </si>
  <si>
    <t>7 л 4 м</t>
  </si>
  <si>
    <t>3г 10 м</t>
  </si>
  <si>
    <t>14 л</t>
  </si>
  <si>
    <t>8л 7 м</t>
  </si>
  <si>
    <t>13л 11 м</t>
  </si>
  <si>
    <t>6л 11 м</t>
  </si>
  <si>
    <t>35 г 4 м</t>
  </si>
  <si>
    <t>25 л 10 м</t>
  </si>
  <si>
    <t>Асылбеков А.К.</t>
  </si>
  <si>
    <t>Карпекова Г.Я.</t>
  </si>
  <si>
    <t>1 г 2 дн</t>
  </si>
  <si>
    <t>Алькенова Ж.Б.</t>
  </si>
  <si>
    <t>14л 3 м 16 дн</t>
  </si>
  <si>
    <t>Салыхбаева Д.М.</t>
  </si>
  <si>
    <t>9 л 8 м</t>
  </si>
  <si>
    <t>1г 9 м 29 дн</t>
  </si>
  <si>
    <t>Мозуль Л.П.</t>
  </si>
  <si>
    <t>28 л 11 г</t>
  </si>
  <si>
    <t>Давледбаева Д.Ж.</t>
  </si>
  <si>
    <t>Каптаева А.Н.</t>
  </si>
  <si>
    <t>по КГКП Ясли-сад  № 111  г.Павлодара</t>
  </si>
  <si>
    <t xml:space="preserve">                                                 Расчеты к штатному расписанию на 1 января 2021 года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</si>
</sst>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0_р_._-;\-* #,##0.000_р_._-;_-* &quot;-&quot;??_р_._-;_-@_-"/>
    <numFmt numFmtId="166" formatCode="0.00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2" fontId="2" fillId="0" borderId="0" xfId="1" applyNumberFormat="1" applyFont="1" applyFill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2" fontId="2" fillId="0" borderId="0" xfId="1" applyNumberFormat="1" applyFont="1" applyFill="1" applyBorder="1" applyAlignment="1">
      <alignment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 applyProtection="1">
      <alignment vertical="center"/>
      <protection locked="0"/>
    </xf>
    <xf numFmtId="0" fontId="5" fillId="2" borderId="14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 applyProtection="1">
      <alignment horizontal="center"/>
      <protection locked="0"/>
    </xf>
    <xf numFmtId="2" fontId="5" fillId="2" borderId="13" xfId="1" applyNumberFormat="1" applyFont="1" applyFill="1" applyBorder="1" applyAlignment="1">
      <alignment horizontal="center" vertical="center" wrapText="1"/>
    </xf>
    <xf numFmtId="10" fontId="5" fillId="2" borderId="16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10" fontId="8" fillId="2" borderId="16" xfId="1" applyNumberFormat="1" applyFont="1" applyFill="1" applyBorder="1" applyAlignment="1">
      <alignment horizontal="center" vertical="center" wrapText="1"/>
    </xf>
    <xf numFmtId="9" fontId="2" fillId="2" borderId="2" xfId="1" applyNumberFormat="1" applyFont="1" applyFill="1" applyBorder="1" applyAlignment="1">
      <alignment horizontal="center" vertical="center" wrapText="1"/>
    </xf>
    <xf numFmtId="2" fontId="2" fillId="2" borderId="1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5" fillId="2" borderId="13" xfId="1" applyFont="1" applyFill="1" applyBorder="1" applyAlignment="1">
      <alignment vertical="center" wrapText="1"/>
    </xf>
    <xf numFmtId="9" fontId="2" fillId="2" borderId="13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>
      <alignment horizontal="center" vertical="center" wrapText="1"/>
    </xf>
    <xf numFmtId="9" fontId="2" fillId="2" borderId="1" xfId="1" applyNumberFormat="1" applyFont="1" applyFill="1" applyBorder="1" applyAlignment="1">
      <alignment horizontal="center" vertical="center" wrapText="1"/>
    </xf>
    <xf numFmtId="0" fontId="7" fillId="3" borderId="17" xfId="1" applyFont="1" applyFill="1" applyBorder="1" applyAlignment="1" applyProtection="1">
      <alignment horizontal="center"/>
      <protection locked="0"/>
    </xf>
    <xf numFmtId="2" fontId="5" fillId="3" borderId="17" xfId="1" applyNumberFormat="1" applyFont="1" applyFill="1" applyBorder="1" applyAlignment="1">
      <alignment horizontal="center" vertical="center" wrapText="1"/>
    </xf>
    <xf numFmtId="2" fontId="2" fillId="3" borderId="17" xfId="1" applyNumberFormat="1" applyFont="1" applyFill="1" applyBorder="1" applyAlignment="1">
      <alignment horizontal="center" vertical="center" wrapText="1"/>
    </xf>
    <xf numFmtId="2" fontId="2" fillId="3" borderId="6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 applyProtection="1">
      <alignment horizontal="center"/>
      <protection locked="0"/>
    </xf>
    <xf numFmtId="2" fontId="5" fillId="2" borderId="2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  <protection locked="0"/>
    </xf>
    <xf numFmtId="164" fontId="5" fillId="2" borderId="13" xfId="1" applyNumberFormat="1" applyFont="1" applyFill="1" applyBorder="1" applyAlignment="1">
      <alignment vertical="center" wrapText="1"/>
    </xf>
    <xf numFmtId="0" fontId="5" fillId="2" borderId="13" xfId="1" applyFont="1" applyFill="1" applyBorder="1" applyAlignment="1">
      <alignment vertical="center"/>
    </xf>
    <xf numFmtId="16" fontId="5" fillId="2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2" fontId="5" fillId="4" borderId="13" xfId="1" applyNumberFormat="1" applyFont="1" applyFill="1" applyBorder="1" applyAlignment="1">
      <alignment horizontal="center" vertical="center" wrapText="1"/>
    </xf>
    <xf numFmtId="10" fontId="5" fillId="4" borderId="16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10" fontId="8" fillId="4" borderId="16" xfId="1" applyNumberFormat="1" applyFont="1" applyFill="1" applyBorder="1" applyAlignment="1">
      <alignment horizontal="center" vertical="center" wrapText="1"/>
    </xf>
    <xf numFmtId="9" fontId="2" fillId="4" borderId="13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vertical="center" wrapText="1"/>
    </xf>
    <xf numFmtId="0" fontId="5" fillId="0" borderId="13" xfId="1" applyNumberFormat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left" vertical="center" wrapText="1"/>
    </xf>
    <xf numFmtId="166" fontId="2" fillId="3" borderId="17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/>
      <protection locked="0"/>
    </xf>
    <xf numFmtId="0" fontId="5" fillId="0" borderId="2" xfId="1" applyFont="1" applyFill="1" applyBorder="1" applyAlignment="1">
      <alignment horizontal="left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 wrapText="1"/>
    </xf>
    <xf numFmtId="10" fontId="5" fillId="0" borderId="16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0" fontId="8" fillId="0" borderId="16" xfId="1" applyNumberFormat="1" applyFont="1" applyFill="1" applyBorder="1" applyAlignment="1">
      <alignment horizontal="center" vertical="center" wrapText="1"/>
    </xf>
    <xf numFmtId="9" fontId="2" fillId="0" borderId="2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14" fontId="5" fillId="0" borderId="13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2" fontId="5" fillId="0" borderId="13" xfId="1" applyNumberFormat="1" applyFont="1" applyFill="1" applyBorder="1" applyAlignment="1">
      <alignment horizontal="center" vertical="center" wrapText="1"/>
    </xf>
    <xf numFmtId="9" fontId="2" fillId="0" borderId="13" xfId="1" applyNumberFormat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left" vertical="center"/>
    </xf>
    <xf numFmtId="0" fontId="7" fillId="0" borderId="13" xfId="1" applyNumberFormat="1" applyFont="1" applyFill="1" applyBorder="1" applyAlignment="1" applyProtection="1">
      <alignment horizontal="left" vertical="center"/>
      <protection locked="0"/>
    </xf>
    <xf numFmtId="0" fontId="5" fillId="0" borderId="13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/>
    </xf>
    <xf numFmtId="0" fontId="7" fillId="0" borderId="13" xfId="1" applyNumberFormat="1" applyFont="1" applyFill="1" applyBorder="1" applyAlignment="1" applyProtection="1">
      <alignment horizontal="left" vertical="top"/>
      <protection locked="0"/>
    </xf>
    <xf numFmtId="0" fontId="7" fillId="0" borderId="13" xfId="1" applyFont="1" applyFill="1" applyBorder="1" applyAlignment="1" applyProtection="1">
      <alignment horizontal="left"/>
      <protection hidden="1"/>
    </xf>
    <xf numFmtId="0" fontId="7" fillId="0" borderId="13" xfId="1" applyFont="1" applyFill="1" applyBorder="1" applyAlignment="1" applyProtection="1">
      <alignment horizontal="left" vertical="center"/>
      <protection locked="0"/>
    </xf>
    <xf numFmtId="2" fontId="2" fillId="0" borderId="0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Fill="1" applyBorder="1" applyAlignment="1">
      <alignment horizontal="center" vertical="center" wrapText="1"/>
    </xf>
    <xf numFmtId="164" fontId="2" fillId="3" borderId="17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4" fontId="4" fillId="4" borderId="17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vertical="center" wrapText="1"/>
    </xf>
    <xf numFmtId="49" fontId="2" fillId="0" borderId="0" xfId="1" applyNumberFormat="1" applyFont="1" applyFill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2" fillId="2" borderId="14" xfId="1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center" vertical="center" wrapText="1"/>
    </xf>
    <xf numFmtId="2" fontId="2" fillId="2" borderId="15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2" borderId="16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164" fontId="2" fillId="3" borderId="9" xfId="1" applyNumberFormat="1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2" fontId="2" fillId="2" borderId="13" xfId="1" applyNumberFormat="1" applyFont="1" applyFill="1" applyBorder="1" applyAlignment="1">
      <alignment vertical="center" wrapText="1"/>
    </xf>
    <xf numFmtId="2" fontId="2" fillId="4" borderId="16" xfId="1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 vertical="center" wrapText="1"/>
    </xf>
    <xf numFmtId="2" fontId="2" fillId="0" borderId="18" xfId="1" applyNumberFormat="1" applyFont="1" applyFill="1" applyBorder="1" applyAlignment="1">
      <alignment horizontal="center" vertical="center" wrapText="1"/>
    </xf>
    <xf numFmtId="2" fontId="2" fillId="2" borderId="14" xfId="1" applyNumberFormat="1" applyFont="1" applyFill="1" applyBorder="1" applyAlignment="1">
      <alignment vertical="center" wrapText="1"/>
    </xf>
    <xf numFmtId="2" fontId="2" fillId="3" borderId="21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13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9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14" fontId="2" fillId="0" borderId="0" xfId="1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Y149"/>
  <sheetViews>
    <sheetView tabSelected="1" workbookViewId="0">
      <pane xSplit="2" ySplit="7" topLeftCell="C127" activePane="bottomRight" state="frozen"/>
      <selection pane="topRight" activeCell="C1" sqref="C1"/>
      <selection pane="bottomLeft" activeCell="A9" sqref="A9"/>
      <selection pane="bottomRight" activeCell="B131" sqref="B131:M141"/>
    </sheetView>
  </sheetViews>
  <sheetFormatPr defaultRowHeight="12.75"/>
  <cols>
    <col min="1" max="1" width="4.7109375" style="126" customWidth="1"/>
    <col min="2" max="2" width="19.28515625" style="126" customWidth="1"/>
    <col min="3" max="3" width="13.42578125" style="120" customWidth="1"/>
    <col min="4" max="4" width="9.85546875" style="126" customWidth="1"/>
    <col min="5" max="5" width="12.7109375" style="126" customWidth="1"/>
    <col min="6" max="6" width="6.7109375" style="126" customWidth="1"/>
    <col min="7" max="7" width="12.28515625" style="126" hidden="1" customWidth="1"/>
    <col min="8" max="8" width="12.28515625" style="126" customWidth="1"/>
    <col min="9" max="9" width="9.5703125" style="126" customWidth="1"/>
    <col min="10" max="10" width="8" style="126" customWidth="1"/>
    <col min="11" max="11" width="5.140625" style="126" customWidth="1"/>
    <col min="12" max="12" width="11.5703125" style="126" customWidth="1"/>
    <col min="13" max="13" width="8.28515625" style="126" customWidth="1"/>
    <col min="14" max="14" width="9.85546875" style="120" customWidth="1"/>
    <col min="15" max="15" width="6.7109375" style="126" customWidth="1"/>
    <col min="16" max="16" width="14.140625" style="126" customWidth="1"/>
    <col min="17" max="17" width="10.140625" style="126" customWidth="1"/>
    <col min="18" max="18" width="13.7109375" style="126" customWidth="1"/>
    <col min="19" max="19" width="8.28515625" style="126" customWidth="1"/>
    <col min="20" max="20" width="12.140625" style="126" customWidth="1"/>
    <col min="21" max="21" width="6.85546875" style="126" customWidth="1"/>
    <col min="22" max="22" width="12.5703125" style="126" customWidth="1"/>
    <col min="23" max="23" width="13.7109375" style="126" customWidth="1"/>
    <col min="24" max="24" width="13.7109375" style="126" hidden="1" customWidth="1"/>
    <col min="25" max="25" width="12.85546875" style="126" hidden="1" customWidth="1"/>
    <col min="26" max="16384" width="9.140625" style="126"/>
  </cols>
  <sheetData>
    <row r="1" spans="1:25" ht="9.75" customHeight="1">
      <c r="U1" s="1"/>
    </row>
    <row r="2" spans="1:25" ht="16.5" customHeight="1">
      <c r="A2" s="139" t="s">
        <v>227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5" ht="13.5" customHeight="1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</row>
    <row r="4" spans="1:25" ht="13.5" customHeight="1">
      <c r="N4" s="126"/>
      <c r="S4" s="140"/>
      <c r="T4" s="140"/>
    </row>
    <row r="5" spans="1:25" ht="13.5" customHeight="1" thickBot="1">
      <c r="N5" s="126"/>
    </row>
    <row r="6" spans="1:25" s="120" customFormat="1" ht="41.25" customHeight="1" thickBot="1">
      <c r="A6" s="141" t="s">
        <v>1</v>
      </c>
      <c r="B6" s="141" t="s">
        <v>0</v>
      </c>
      <c r="C6" s="141" t="s">
        <v>2</v>
      </c>
      <c r="D6" s="141" t="s">
        <v>3</v>
      </c>
      <c r="E6" s="141" t="s">
        <v>171</v>
      </c>
      <c r="F6" s="143" t="s">
        <v>4</v>
      </c>
      <c r="G6" s="143" t="s">
        <v>5</v>
      </c>
      <c r="H6" s="143" t="s">
        <v>6</v>
      </c>
      <c r="I6" s="137" t="s">
        <v>7</v>
      </c>
      <c r="J6" s="137" t="s">
        <v>8</v>
      </c>
      <c r="K6" s="137" t="s">
        <v>9</v>
      </c>
      <c r="L6" s="141" t="s">
        <v>10</v>
      </c>
      <c r="M6" s="141" t="s">
        <v>11</v>
      </c>
      <c r="N6" s="141" t="s">
        <v>12</v>
      </c>
      <c r="O6" s="141" t="s">
        <v>13</v>
      </c>
      <c r="P6" s="141" t="s">
        <v>14</v>
      </c>
      <c r="Q6" s="147">
        <v>0.25</v>
      </c>
      <c r="R6" s="148"/>
      <c r="S6" s="149" t="s">
        <v>15</v>
      </c>
      <c r="T6" s="150"/>
      <c r="U6" s="145" t="s">
        <v>16</v>
      </c>
      <c r="V6" s="146"/>
      <c r="W6" s="141" t="s">
        <v>17</v>
      </c>
      <c r="X6" s="151" t="s">
        <v>157</v>
      </c>
      <c r="Y6" s="141" t="s">
        <v>158</v>
      </c>
    </row>
    <row r="7" spans="1:25" s="120" customFormat="1" ht="94.5" customHeight="1" thickBot="1">
      <c r="A7" s="142"/>
      <c r="B7" s="142"/>
      <c r="C7" s="142"/>
      <c r="D7" s="142"/>
      <c r="E7" s="142"/>
      <c r="F7" s="144"/>
      <c r="G7" s="144"/>
      <c r="H7" s="144"/>
      <c r="I7" s="138"/>
      <c r="J7" s="138"/>
      <c r="K7" s="138"/>
      <c r="L7" s="142"/>
      <c r="M7" s="142"/>
      <c r="N7" s="142"/>
      <c r="O7" s="142"/>
      <c r="P7" s="142"/>
      <c r="Q7" s="4" t="s">
        <v>18</v>
      </c>
      <c r="R7" s="4" t="s">
        <v>19</v>
      </c>
      <c r="S7" s="4" t="s">
        <v>18</v>
      </c>
      <c r="T7" s="4" t="s">
        <v>19</v>
      </c>
      <c r="U7" s="4" t="s">
        <v>18</v>
      </c>
      <c r="V7" s="125" t="s">
        <v>19</v>
      </c>
      <c r="W7" s="142"/>
      <c r="X7" s="152"/>
      <c r="Y7" s="142"/>
    </row>
    <row r="8" spans="1:25" s="20" customFormat="1" ht="15" customHeight="1">
      <c r="A8" s="5">
        <v>1</v>
      </c>
      <c r="B8" s="6" t="s">
        <v>20</v>
      </c>
      <c r="C8" s="7" t="s">
        <v>21</v>
      </c>
      <c r="D8" s="5" t="s">
        <v>22</v>
      </c>
      <c r="E8" s="8" t="s">
        <v>160</v>
      </c>
      <c r="F8" s="9" t="s">
        <v>23</v>
      </c>
      <c r="G8" s="10"/>
      <c r="H8" s="11">
        <v>1</v>
      </c>
      <c r="I8" s="12" t="s">
        <v>24</v>
      </c>
      <c r="J8" s="12" t="s">
        <v>25</v>
      </c>
      <c r="K8" s="13" t="s">
        <v>26</v>
      </c>
      <c r="L8" s="14">
        <v>17697</v>
      </c>
      <c r="M8" s="14">
        <v>1</v>
      </c>
      <c r="N8" s="14"/>
      <c r="O8" s="5">
        <v>5.91</v>
      </c>
      <c r="P8" s="14">
        <f>O8*L8</f>
        <v>104589.27</v>
      </c>
      <c r="Q8" s="15">
        <v>0.5</v>
      </c>
      <c r="R8" s="16">
        <f t="shared" ref="R8:R13" si="0">ROUND((P8+T8)*Q8,2)</f>
        <v>57524.1</v>
      </c>
      <c r="S8" s="17">
        <f t="shared" ref="S8:S13" si="1">IF(H8&gt;0,10%,0)</f>
        <v>0.1</v>
      </c>
      <c r="T8" s="16">
        <f t="shared" ref="T8:T13" si="2">ROUND(P8*S8*M8,2)</f>
        <v>10458.93</v>
      </c>
      <c r="U8" s="18"/>
      <c r="V8" s="106">
        <f t="shared" ref="V8:V13" si="3">L8*M8*U8</f>
        <v>0</v>
      </c>
      <c r="W8" s="16">
        <f t="shared" ref="W8:W13" si="4">ROUND(P8*M8+T8+R8+V8,2)</f>
        <v>172572.3</v>
      </c>
      <c r="X8" s="117"/>
      <c r="Y8" s="112">
        <f>W8-X8</f>
        <v>172572.3</v>
      </c>
    </row>
    <row r="9" spans="1:25" s="20" customFormat="1" ht="15" hidden="1" customHeight="1">
      <c r="A9" s="5">
        <v>2</v>
      </c>
      <c r="B9" s="6"/>
      <c r="C9" s="7" t="s">
        <v>27</v>
      </c>
      <c r="D9" s="5"/>
      <c r="E9" s="8"/>
      <c r="F9" s="9" t="s">
        <v>28</v>
      </c>
      <c r="G9" s="21"/>
      <c r="H9" s="21"/>
      <c r="I9" s="12"/>
      <c r="J9" s="5"/>
      <c r="K9" s="13"/>
      <c r="L9" s="14">
        <v>17697</v>
      </c>
      <c r="M9" s="14"/>
      <c r="N9" s="14"/>
      <c r="O9" s="14"/>
      <c r="P9" s="14">
        <f>O9*L9</f>
        <v>0</v>
      </c>
      <c r="Q9" s="15">
        <f t="shared" ref="Q9:Q95" si="5">IF(G9&gt;0,25%,0)</f>
        <v>0</v>
      </c>
      <c r="R9" s="16">
        <f t="shared" si="0"/>
        <v>0</v>
      </c>
      <c r="S9" s="17">
        <f t="shared" si="1"/>
        <v>0</v>
      </c>
      <c r="T9" s="16">
        <f t="shared" si="2"/>
        <v>0</v>
      </c>
      <c r="U9" s="22"/>
      <c r="V9" s="106">
        <f t="shared" si="3"/>
        <v>0</v>
      </c>
      <c r="W9" s="19">
        <f t="shared" si="4"/>
        <v>0</v>
      </c>
      <c r="X9" s="117" t="e">
        <f>#REF!</f>
        <v>#REF!</v>
      </c>
      <c r="Y9" s="112" t="e">
        <f t="shared" ref="Y9:Y13" si="6">W9-X9</f>
        <v>#REF!</v>
      </c>
    </row>
    <row r="10" spans="1:25" s="20" customFormat="1" ht="15" customHeight="1">
      <c r="A10" s="5">
        <v>2</v>
      </c>
      <c r="B10" s="23" t="s">
        <v>29</v>
      </c>
      <c r="C10" s="24" t="s">
        <v>30</v>
      </c>
      <c r="D10" s="5" t="s">
        <v>31</v>
      </c>
      <c r="E10" s="5" t="s">
        <v>181</v>
      </c>
      <c r="F10" s="9" t="s">
        <v>23</v>
      </c>
      <c r="G10" s="5"/>
      <c r="H10" s="5">
        <v>1</v>
      </c>
      <c r="I10" s="25" t="s">
        <v>24</v>
      </c>
      <c r="J10" s="25" t="s">
        <v>32</v>
      </c>
      <c r="K10" s="13" t="s">
        <v>26</v>
      </c>
      <c r="L10" s="14">
        <v>17697</v>
      </c>
      <c r="M10" s="14">
        <v>1</v>
      </c>
      <c r="N10" s="14"/>
      <c r="O10" s="5">
        <v>5.53</v>
      </c>
      <c r="P10" s="14">
        <f>L10*O10</f>
        <v>97864.41</v>
      </c>
      <c r="Q10" s="15">
        <f t="shared" si="5"/>
        <v>0</v>
      </c>
      <c r="R10" s="16">
        <f t="shared" si="0"/>
        <v>0</v>
      </c>
      <c r="S10" s="17">
        <f t="shared" si="1"/>
        <v>0.1</v>
      </c>
      <c r="T10" s="16">
        <f>ROUND(P10*S10*M10,2)</f>
        <v>9786.44</v>
      </c>
      <c r="U10" s="22"/>
      <c r="V10" s="106">
        <f t="shared" si="3"/>
        <v>0</v>
      </c>
      <c r="W10" s="19">
        <f t="shared" si="4"/>
        <v>107650.85</v>
      </c>
      <c r="X10" s="117"/>
      <c r="Y10" s="112">
        <f t="shared" si="6"/>
        <v>107650.85</v>
      </c>
    </row>
    <row r="11" spans="1:25" s="20" customFormat="1" ht="15" hidden="1" customHeight="1">
      <c r="A11" s="5">
        <v>4</v>
      </c>
      <c r="B11" s="23"/>
      <c r="C11" s="7" t="s">
        <v>33</v>
      </c>
      <c r="D11" s="5"/>
      <c r="E11" s="5"/>
      <c r="F11" s="5"/>
      <c r="G11" s="5"/>
      <c r="H11" s="5"/>
      <c r="I11" s="5"/>
      <c r="J11" s="5"/>
      <c r="K11" s="13"/>
      <c r="L11" s="14">
        <v>17697</v>
      </c>
      <c r="M11" s="14"/>
      <c r="N11" s="14"/>
      <c r="O11" s="14"/>
      <c r="P11" s="14">
        <f>L11*O11</f>
        <v>0</v>
      </c>
      <c r="Q11" s="15">
        <f t="shared" si="5"/>
        <v>0</v>
      </c>
      <c r="R11" s="16">
        <f t="shared" si="0"/>
        <v>0</v>
      </c>
      <c r="S11" s="17">
        <f t="shared" si="1"/>
        <v>0</v>
      </c>
      <c r="T11" s="16">
        <f t="shared" si="2"/>
        <v>0</v>
      </c>
      <c r="U11" s="22"/>
      <c r="V11" s="106">
        <f t="shared" si="3"/>
        <v>0</v>
      </c>
      <c r="W11" s="19">
        <f t="shared" si="4"/>
        <v>0</v>
      </c>
      <c r="X11" s="117" t="e">
        <f>#REF!</f>
        <v>#REF!</v>
      </c>
      <c r="Y11" s="112" t="e">
        <f t="shared" si="6"/>
        <v>#REF!</v>
      </c>
    </row>
    <row r="12" spans="1:25" s="20" customFormat="1" ht="15" hidden="1" customHeight="1">
      <c r="A12" s="5">
        <v>5</v>
      </c>
      <c r="B12" s="26"/>
      <c r="C12" s="23" t="s">
        <v>34</v>
      </c>
      <c r="D12" s="5"/>
      <c r="E12" s="5"/>
      <c r="F12" s="5"/>
      <c r="G12" s="5"/>
      <c r="H12" s="5"/>
      <c r="I12" s="25"/>
      <c r="J12" s="25"/>
      <c r="K12" s="13"/>
      <c r="L12" s="14">
        <v>17697</v>
      </c>
      <c r="M12" s="14"/>
      <c r="N12" s="27"/>
      <c r="O12" s="14"/>
      <c r="P12" s="14">
        <f>L12*O12</f>
        <v>0</v>
      </c>
      <c r="Q12" s="15">
        <f t="shared" si="5"/>
        <v>0</v>
      </c>
      <c r="R12" s="16">
        <f t="shared" si="0"/>
        <v>0</v>
      </c>
      <c r="S12" s="17">
        <f t="shared" si="1"/>
        <v>0</v>
      </c>
      <c r="T12" s="16">
        <f t="shared" si="2"/>
        <v>0</v>
      </c>
      <c r="U12" s="22"/>
      <c r="V12" s="106">
        <f t="shared" si="3"/>
        <v>0</v>
      </c>
      <c r="W12" s="19">
        <f t="shared" si="4"/>
        <v>0</v>
      </c>
      <c r="X12" s="117" t="e">
        <f>#REF!</f>
        <v>#REF!</v>
      </c>
      <c r="Y12" s="112" t="e">
        <f t="shared" si="6"/>
        <v>#REF!</v>
      </c>
    </row>
    <row r="13" spans="1:25" s="20" customFormat="1" ht="15" customHeight="1" thickBot="1">
      <c r="A13" s="5">
        <v>3</v>
      </c>
      <c r="B13" s="127" t="s">
        <v>55</v>
      </c>
      <c r="C13" s="28" t="s">
        <v>35</v>
      </c>
      <c r="D13" s="29" t="s">
        <v>22</v>
      </c>
      <c r="E13" s="29" t="s">
        <v>174</v>
      </c>
      <c r="F13" s="9" t="s">
        <v>23</v>
      </c>
      <c r="G13" s="29"/>
      <c r="H13" s="29">
        <v>1.5</v>
      </c>
      <c r="I13" s="30" t="s">
        <v>36</v>
      </c>
      <c r="J13" s="30" t="s">
        <v>36</v>
      </c>
      <c r="K13" s="31">
        <v>2</v>
      </c>
      <c r="L13" s="32">
        <v>17697</v>
      </c>
      <c r="M13" s="32">
        <v>1.5</v>
      </c>
      <c r="N13" s="14"/>
      <c r="O13" s="32">
        <v>4.83</v>
      </c>
      <c r="P13" s="32">
        <f>L13*O13</f>
        <v>85476.51</v>
      </c>
      <c r="Q13" s="15">
        <f t="shared" si="5"/>
        <v>0</v>
      </c>
      <c r="R13" s="16">
        <f t="shared" si="0"/>
        <v>0</v>
      </c>
      <c r="S13" s="17">
        <f t="shared" si="1"/>
        <v>0.1</v>
      </c>
      <c r="T13" s="16">
        <f t="shared" si="2"/>
        <v>12821.48</v>
      </c>
      <c r="U13" s="33"/>
      <c r="V13" s="106">
        <f t="shared" si="3"/>
        <v>0</v>
      </c>
      <c r="W13" s="19">
        <f t="shared" si="4"/>
        <v>141036.25</v>
      </c>
      <c r="X13" s="117"/>
      <c r="Y13" s="112">
        <f t="shared" si="6"/>
        <v>141036.25</v>
      </c>
    </row>
    <row r="14" spans="1:25" ht="30" customHeight="1" thickBot="1">
      <c r="A14" s="154" t="s">
        <v>37</v>
      </c>
      <c r="B14" s="155"/>
      <c r="C14" s="155"/>
      <c r="D14" s="155"/>
      <c r="E14" s="122"/>
      <c r="F14" s="122"/>
      <c r="G14" s="122"/>
      <c r="H14" s="122"/>
      <c r="I14" s="122"/>
      <c r="J14" s="122"/>
      <c r="K14" s="34"/>
      <c r="L14" s="122"/>
      <c r="M14" s="35">
        <f>SUM(M8:M13)</f>
        <v>3.5</v>
      </c>
      <c r="N14" s="35"/>
      <c r="O14" s="35"/>
      <c r="P14" s="35">
        <f>SUM(P8:P13)</f>
        <v>287930.19</v>
      </c>
      <c r="Q14" s="35"/>
      <c r="R14" s="36">
        <f>SUM(R8:R13)</f>
        <v>57524.1</v>
      </c>
      <c r="S14" s="36"/>
      <c r="T14" s="36">
        <f>SUM(T8:T13)</f>
        <v>33066.850000000006</v>
      </c>
      <c r="U14" s="36">
        <f>SUM(U8:U12)</f>
        <v>0</v>
      </c>
      <c r="V14" s="105">
        <f>SUM(V8:V13)</f>
        <v>0</v>
      </c>
      <c r="W14" s="37">
        <f>SUM(W8:W13)</f>
        <v>421259.4</v>
      </c>
      <c r="X14" s="118" t="e">
        <f t="shared" ref="X14:Y14" si="7">ROUND(SUM(X8:X13),2)</f>
        <v>#REF!</v>
      </c>
      <c r="Y14" s="105" t="e">
        <f t="shared" si="7"/>
        <v>#REF!</v>
      </c>
    </row>
    <row r="15" spans="1:25" s="20" customFormat="1" ht="14.25" customHeight="1">
      <c r="A15" s="11">
        <v>4</v>
      </c>
      <c r="B15" s="10" t="s">
        <v>38</v>
      </c>
      <c r="C15" s="38" t="s">
        <v>39</v>
      </c>
      <c r="D15" s="11" t="s">
        <v>22</v>
      </c>
      <c r="E15" s="11" t="s">
        <v>177</v>
      </c>
      <c r="F15" s="42" t="s">
        <v>81</v>
      </c>
      <c r="G15" s="11"/>
      <c r="H15" s="11">
        <v>1</v>
      </c>
      <c r="I15" s="11" t="s">
        <v>41</v>
      </c>
      <c r="J15" s="11" t="s">
        <v>42</v>
      </c>
      <c r="K15" s="39">
        <v>2</v>
      </c>
      <c r="L15" s="40">
        <v>17697</v>
      </c>
      <c r="M15" s="41">
        <v>1.25</v>
      </c>
      <c r="N15" s="40" t="s">
        <v>91</v>
      </c>
      <c r="O15" s="40">
        <v>4.72</v>
      </c>
      <c r="P15" s="40">
        <f>L15*O15</f>
        <v>83529.84</v>
      </c>
      <c r="Q15" s="15">
        <v>0.5</v>
      </c>
      <c r="R15" s="16">
        <f>ROUND((P15*M15+T15)*Q15,2)</f>
        <v>57426.77</v>
      </c>
      <c r="S15" s="17">
        <f>IF(H15&gt;0,10%,0)</f>
        <v>0.1</v>
      </c>
      <c r="T15" s="16">
        <f>ROUND(P15*S15*M15,2)</f>
        <v>10441.23</v>
      </c>
      <c r="U15" s="18"/>
      <c r="V15" s="106">
        <f>L15*M15*U15</f>
        <v>0</v>
      </c>
      <c r="W15" s="19">
        <f>ROUND(P15*M15+T15+R15+V15,2)</f>
        <v>172280.3</v>
      </c>
      <c r="X15" s="117"/>
      <c r="Y15" s="112">
        <f>W15-X15</f>
        <v>172280.3</v>
      </c>
    </row>
    <row r="16" spans="1:25" s="20" customFormat="1" ht="14.25" hidden="1" customHeight="1">
      <c r="A16" s="11">
        <v>5</v>
      </c>
      <c r="B16" s="10"/>
      <c r="C16" s="38" t="s">
        <v>39</v>
      </c>
      <c r="D16" s="11" t="s">
        <v>31</v>
      </c>
      <c r="E16" s="11"/>
      <c r="F16" s="46"/>
      <c r="G16" s="11"/>
      <c r="H16" s="11"/>
      <c r="I16" s="11" t="s">
        <v>41</v>
      </c>
      <c r="J16" s="11"/>
      <c r="K16" s="43"/>
      <c r="L16" s="40">
        <v>17697</v>
      </c>
      <c r="M16" s="41"/>
      <c r="N16" s="40"/>
      <c r="O16" s="40"/>
      <c r="P16" s="40">
        <f>L16*O16</f>
        <v>0</v>
      </c>
      <c r="Q16" s="15"/>
      <c r="R16" s="16">
        <f t="shared" ref="R16:R79" si="8">ROUND((P16*M16+T16)*Q16,2)</f>
        <v>0</v>
      </c>
      <c r="S16" s="17">
        <f>IF(H16&gt;0,10%,0)</f>
        <v>0</v>
      </c>
      <c r="T16" s="16">
        <f>ROUND(P16*S16*M16,2)</f>
        <v>0</v>
      </c>
      <c r="U16" s="18"/>
      <c r="V16" s="106">
        <f>L16*M16*U16</f>
        <v>0</v>
      </c>
      <c r="W16" s="19">
        <f t="shared" ref="W16:W89" si="9">ROUND(P16*M16+T16+R16+V16,2)</f>
        <v>0</v>
      </c>
      <c r="X16" s="117"/>
      <c r="Y16" s="112">
        <f t="shared" ref="Y16:Y79" si="10">W16-X16</f>
        <v>0</v>
      </c>
    </row>
    <row r="17" spans="1:25" s="20" customFormat="1" ht="30">
      <c r="A17" s="11">
        <v>5</v>
      </c>
      <c r="B17" s="10" t="s">
        <v>43</v>
      </c>
      <c r="C17" s="38" t="s">
        <v>44</v>
      </c>
      <c r="D17" s="11" t="s">
        <v>22</v>
      </c>
      <c r="E17" s="42" t="s">
        <v>182</v>
      </c>
      <c r="F17" s="5" t="s">
        <v>85</v>
      </c>
      <c r="G17" s="11"/>
      <c r="H17" s="11">
        <v>0.104</v>
      </c>
      <c r="I17" s="11" t="s">
        <v>41</v>
      </c>
      <c r="J17" s="11" t="s">
        <v>42</v>
      </c>
      <c r="K17" s="43">
        <v>4</v>
      </c>
      <c r="L17" s="40">
        <v>17697</v>
      </c>
      <c r="M17" s="132">
        <v>0.104</v>
      </c>
      <c r="N17" s="40"/>
      <c r="O17" s="40">
        <v>4.59</v>
      </c>
      <c r="P17" s="40">
        <f>L17*O17</f>
        <v>81229.23</v>
      </c>
      <c r="Q17" s="15">
        <v>0.5</v>
      </c>
      <c r="R17" s="16">
        <f t="shared" si="8"/>
        <v>4646.3100000000004</v>
      </c>
      <c r="S17" s="17">
        <f>IF(H17&gt;0,10%,0)</f>
        <v>0.1</v>
      </c>
      <c r="T17" s="16">
        <f>ROUND(P17*S17*M17,2)</f>
        <v>844.78</v>
      </c>
      <c r="U17" s="18"/>
      <c r="V17" s="106">
        <f>L17*M17*U17</f>
        <v>0</v>
      </c>
      <c r="W17" s="19">
        <f>ROUND(P17*M17+T17+R17+V17,2)</f>
        <v>13938.93</v>
      </c>
      <c r="X17" s="117"/>
      <c r="Y17" s="112">
        <f t="shared" si="10"/>
        <v>13938.93</v>
      </c>
    </row>
    <row r="18" spans="1:25" s="20" customFormat="1" ht="30">
      <c r="A18" s="11">
        <v>6</v>
      </c>
      <c r="B18" s="10" t="s">
        <v>167</v>
      </c>
      <c r="C18" s="38" t="s">
        <v>45</v>
      </c>
      <c r="D18" s="11" t="s">
        <v>22</v>
      </c>
      <c r="E18" s="11" t="s">
        <v>183</v>
      </c>
      <c r="F18" s="5" t="s">
        <v>88</v>
      </c>
      <c r="G18" s="11"/>
      <c r="H18" s="11">
        <v>0.25</v>
      </c>
      <c r="I18" s="11" t="s">
        <v>41</v>
      </c>
      <c r="J18" s="11" t="s">
        <v>42</v>
      </c>
      <c r="K18" s="43">
        <v>1</v>
      </c>
      <c r="L18" s="40">
        <v>17697</v>
      </c>
      <c r="M18" s="132">
        <v>0.125</v>
      </c>
      <c r="N18" s="40" t="s">
        <v>64</v>
      </c>
      <c r="O18" s="40">
        <v>5.16</v>
      </c>
      <c r="P18" s="40">
        <f t="shared" ref="P18:P44" si="11">L18*O18</f>
        <v>91316.52</v>
      </c>
      <c r="Q18" s="15">
        <v>0.5</v>
      </c>
      <c r="R18" s="16">
        <f t="shared" si="8"/>
        <v>6278.01</v>
      </c>
      <c r="S18" s="17">
        <f t="shared" ref="S18:S81" si="12">IF(H18&gt;0,10%,0)</f>
        <v>0.1</v>
      </c>
      <c r="T18" s="16">
        <f t="shared" ref="T18:T81" si="13">ROUND(P18*S18*M18,2)</f>
        <v>1141.46</v>
      </c>
      <c r="U18" s="18"/>
      <c r="V18" s="106">
        <f>L18*M18*U18</f>
        <v>0</v>
      </c>
      <c r="W18" s="19">
        <f t="shared" si="9"/>
        <v>18834.04</v>
      </c>
      <c r="X18" s="117"/>
      <c r="Y18" s="112">
        <f t="shared" si="10"/>
        <v>18834.04</v>
      </c>
    </row>
    <row r="19" spans="1:25" s="20" customFormat="1" ht="30" hidden="1">
      <c r="A19" s="11">
        <v>7</v>
      </c>
      <c r="B19" s="10"/>
      <c r="C19" s="38" t="s">
        <v>48</v>
      </c>
      <c r="D19" s="11"/>
      <c r="E19" s="11"/>
      <c r="F19" s="11"/>
      <c r="G19" s="11"/>
      <c r="H19" s="11"/>
      <c r="I19" s="11"/>
      <c r="J19" s="11"/>
      <c r="K19" s="39"/>
      <c r="L19" s="40">
        <v>17697</v>
      </c>
      <c r="M19" s="41"/>
      <c r="N19" s="40"/>
      <c r="O19" s="40"/>
      <c r="P19" s="40">
        <f t="shared" si="11"/>
        <v>0</v>
      </c>
      <c r="Q19" s="15">
        <f t="shared" si="5"/>
        <v>0</v>
      </c>
      <c r="R19" s="16">
        <f t="shared" si="8"/>
        <v>0</v>
      </c>
      <c r="S19" s="17">
        <f t="shared" si="12"/>
        <v>0</v>
      </c>
      <c r="T19" s="16">
        <f t="shared" si="13"/>
        <v>0</v>
      </c>
      <c r="U19" s="18"/>
      <c r="V19" s="106"/>
      <c r="W19" s="19">
        <f t="shared" si="9"/>
        <v>0</v>
      </c>
      <c r="X19" s="117"/>
      <c r="Y19" s="112">
        <f t="shared" si="10"/>
        <v>0</v>
      </c>
    </row>
    <row r="20" spans="1:25" s="20" customFormat="1" ht="30" hidden="1">
      <c r="A20" s="11">
        <v>8</v>
      </c>
      <c r="B20" s="10"/>
      <c r="C20" s="38" t="s">
        <v>49</v>
      </c>
      <c r="D20" s="11"/>
      <c r="E20" s="11"/>
      <c r="F20" s="11"/>
      <c r="G20" s="11"/>
      <c r="H20" s="11"/>
      <c r="I20" s="11"/>
      <c r="J20" s="11"/>
      <c r="K20" s="39"/>
      <c r="L20" s="40">
        <v>17697</v>
      </c>
      <c r="M20" s="41"/>
      <c r="N20" s="40"/>
      <c r="O20" s="40"/>
      <c r="P20" s="40">
        <f t="shared" si="11"/>
        <v>0</v>
      </c>
      <c r="Q20" s="15">
        <f t="shared" si="5"/>
        <v>0</v>
      </c>
      <c r="R20" s="16">
        <f t="shared" si="8"/>
        <v>0</v>
      </c>
      <c r="S20" s="17">
        <f t="shared" si="12"/>
        <v>0</v>
      </c>
      <c r="T20" s="16">
        <f t="shared" si="13"/>
        <v>0</v>
      </c>
      <c r="U20" s="18"/>
      <c r="V20" s="106"/>
      <c r="W20" s="19">
        <f t="shared" si="9"/>
        <v>0</v>
      </c>
      <c r="X20" s="117"/>
      <c r="Y20" s="112">
        <f t="shared" si="10"/>
        <v>0</v>
      </c>
    </row>
    <row r="21" spans="1:25" s="20" customFormat="1" ht="30" hidden="1">
      <c r="A21" s="11">
        <v>9</v>
      </c>
      <c r="B21" s="10"/>
      <c r="C21" s="38" t="s">
        <v>50</v>
      </c>
      <c r="D21" s="11"/>
      <c r="E21" s="11"/>
      <c r="F21" s="11"/>
      <c r="G21" s="11"/>
      <c r="H21" s="11"/>
      <c r="I21" s="11"/>
      <c r="J21" s="11"/>
      <c r="K21" s="39"/>
      <c r="L21" s="40">
        <v>17697</v>
      </c>
      <c r="M21" s="41"/>
      <c r="N21" s="40"/>
      <c r="O21" s="40"/>
      <c r="P21" s="40">
        <f t="shared" si="11"/>
        <v>0</v>
      </c>
      <c r="Q21" s="15">
        <f t="shared" si="5"/>
        <v>0</v>
      </c>
      <c r="R21" s="16">
        <f t="shared" si="8"/>
        <v>0</v>
      </c>
      <c r="S21" s="17">
        <f t="shared" si="12"/>
        <v>0</v>
      </c>
      <c r="T21" s="16">
        <f t="shared" si="13"/>
        <v>0</v>
      </c>
      <c r="U21" s="18"/>
      <c r="V21" s="106"/>
      <c r="W21" s="19">
        <f t="shared" si="9"/>
        <v>0</v>
      </c>
      <c r="X21" s="117"/>
      <c r="Y21" s="112">
        <f t="shared" si="10"/>
        <v>0</v>
      </c>
    </row>
    <row r="22" spans="1:25" s="20" customFormat="1" ht="30" hidden="1">
      <c r="A22" s="11">
        <v>10</v>
      </c>
      <c r="B22" s="10"/>
      <c r="C22" s="38" t="s">
        <v>51</v>
      </c>
      <c r="D22" s="11"/>
      <c r="E22" s="11"/>
      <c r="F22" s="11"/>
      <c r="G22" s="11"/>
      <c r="H22" s="11"/>
      <c r="I22" s="11"/>
      <c r="J22" s="11"/>
      <c r="K22" s="39"/>
      <c r="L22" s="40">
        <v>17697</v>
      </c>
      <c r="M22" s="41"/>
      <c r="N22" s="40"/>
      <c r="O22" s="40"/>
      <c r="P22" s="40">
        <f t="shared" si="11"/>
        <v>0</v>
      </c>
      <c r="Q22" s="15">
        <f t="shared" si="5"/>
        <v>0</v>
      </c>
      <c r="R22" s="16">
        <f t="shared" si="8"/>
        <v>0</v>
      </c>
      <c r="S22" s="17">
        <f t="shared" si="12"/>
        <v>0</v>
      </c>
      <c r="T22" s="16">
        <f t="shared" si="13"/>
        <v>0</v>
      </c>
      <c r="U22" s="18"/>
      <c r="V22" s="106"/>
      <c r="W22" s="19">
        <f t="shared" si="9"/>
        <v>0</v>
      </c>
      <c r="X22" s="117"/>
      <c r="Y22" s="112">
        <f t="shared" si="10"/>
        <v>0</v>
      </c>
    </row>
    <row r="23" spans="1:25" s="20" customFormat="1" ht="30" hidden="1">
      <c r="A23" s="11">
        <v>11</v>
      </c>
      <c r="B23" s="10"/>
      <c r="C23" s="38" t="s">
        <v>44</v>
      </c>
      <c r="D23" s="11"/>
      <c r="E23" s="11"/>
      <c r="F23" s="9"/>
      <c r="G23" s="11"/>
      <c r="H23" s="11"/>
      <c r="I23" s="11"/>
      <c r="J23" s="11"/>
      <c r="K23" s="39"/>
      <c r="L23" s="40">
        <v>17697</v>
      </c>
      <c r="M23" s="41"/>
      <c r="N23" s="40"/>
      <c r="O23" s="40"/>
      <c r="P23" s="40">
        <f t="shared" si="11"/>
        <v>0</v>
      </c>
      <c r="Q23" s="15">
        <f t="shared" si="5"/>
        <v>0</v>
      </c>
      <c r="R23" s="16">
        <f t="shared" si="8"/>
        <v>0</v>
      </c>
      <c r="S23" s="17">
        <f t="shared" si="12"/>
        <v>0</v>
      </c>
      <c r="T23" s="16">
        <f t="shared" si="13"/>
        <v>0</v>
      </c>
      <c r="U23" s="18"/>
      <c r="V23" s="106"/>
      <c r="W23" s="19">
        <f t="shared" si="9"/>
        <v>0</v>
      </c>
      <c r="X23" s="117"/>
      <c r="Y23" s="112">
        <f t="shared" si="10"/>
        <v>0</v>
      </c>
    </row>
    <row r="24" spans="1:25" s="20" customFormat="1" ht="15">
      <c r="A24" s="11">
        <v>7</v>
      </c>
      <c r="B24" s="21" t="s">
        <v>163</v>
      </c>
      <c r="C24" s="23" t="s">
        <v>52</v>
      </c>
      <c r="D24" s="11" t="s">
        <v>22</v>
      </c>
      <c r="E24" s="11" t="s">
        <v>184</v>
      </c>
      <c r="F24" s="103" t="s">
        <v>98</v>
      </c>
      <c r="G24" s="11"/>
      <c r="H24" s="11">
        <v>1</v>
      </c>
      <c r="I24" s="11" t="s">
        <v>41</v>
      </c>
      <c r="J24" s="11" t="s">
        <v>53</v>
      </c>
      <c r="K24" s="43">
        <v>3</v>
      </c>
      <c r="L24" s="40">
        <v>17697</v>
      </c>
      <c r="M24" s="41">
        <v>1</v>
      </c>
      <c r="N24" s="40" t="s">
        <v>47</v>
      </c>
      <c r="O24" s="40">
        <v>4</v>
      </c>
      <c r="P24" s="40">
        <f t="shared" si="11"/>
        <v>70788</v>
      </c>
      <c r="Q24" s="15">
        <v>0.5</v>
      </c>
      <c r="R24" s="16">
        <f t="shared" si="8"/>
        <v>38933.4</v>
      </c>
      <c r="S24" s="17">
        <f t="shared" si="12"/>
        <v>0.1</v>
      </c>
      <c r="T24" s="16">
        <f t="shared" si="13"/>
        <v>7078.8</v>
      </c>
      <c r="U24" s="18"/>
      <c r="V24" s="106">
        <f>L24*M24*U24</f>
        <v>0</v>
      </c>
      <c r="W24" s="19">
        <f t="shared" si="9"/>
        <v>116800.2</v>
      </c>
      <c r="X24" s="117"/>
      <c r="Y24" s="112">
        <f t="shared" si="10"/>
        <v>116800.2</v>
      </c>
    </row>
    <row r="25" spans="1:25" s="20" customFormat="1" ht="30" hidden="1">
      <c r="A25" s="11">
        <v>13</v>
      </c>
      <c r="B25" s="23"/>
      <c r="C25" s="23" t="s">
        <v>54</v>
      </c>
      <c r="D25" s="5"/>
      <c r="E25" s="5"/>
      <c r="F25" s="5"/>
      <c r="G25" s="5"/>
      <c r="H25" s="5"/>
      <c r="I25" s="5"/>
      <c r="J25" s="5"/>
      <c r="K25" s="13"/>
      <c r="L25" s="14">
        <v>17697</v>
      </c>
      <c r="M25" s="44"/>
      <c r="N25" s="14"/>
      <c r="O25" s="5"/>
      <c r="P25" s="40">
        <f t="shared" si="11"/>
        <v>0</v>
      </c>
      <c r="Q25" s="15">
        <f t="shared" si="5"/>
        <v>0</v>
      </c>
      <c r="R25" s="16">
        <f t="shared" si="8"/>
        <v>0</v>
      </c>
      <c r="S25" s="17">
        <f t="shared" si="12"/>
        <v>0</v>
      </c>
      <c r="T25" s="16">
        <f t="shared" si="13"/>
        <v>0</v>
      </c>
      <c r="U25" s="22"/>
      <c r="V25" s="104"/>
      <c r="W25" s="19">
        <f t="shared" si="9"/>
        <v>0</v>
      </c>
      <c r="X25" s="117"/>
      <c r="Y25" s="112">
        <f t="shared" si="10"/>
        <v>0</v>
      </c>
    </row>
    <row r="26" spans="1:25" s="20" customFormat="1" ht="30" hidden="1">
      <c r="A26" s="11">
        <v>8</v>
      </c>
      <c r="B26" s="23" t="s">
        <v>55</v>
      </c>
      <c r="C26" s="23" t="s">
        <v>56</v>
      </c>
      <c r="D26" s="5" t="s">
        <v>22</v>
      </c>
      <c r="E26" s="5"/>
      <c r="F26" s="9"/>
      <c r="G26" s="5"/>
      <c r="H26" s="5"/>
      <c r="I26" s="11"/>
      <c r="J26" s="11"/>
      <c r="K26" s="39"/>
      <c r="L26" s="14">
        <v>17697</v>
      </c>
      <c r="M26" s="44"/>
      <c r="N26" s="14"/>
      <c r="O26" s="5"/>
      <c r="P26" s="40">
        <f t="shared" si="11"/>
        <v>0</v>
      </c>
      <c r="Q26" s="15">
        <f t="shared" si="5"/>
        <v>0</v>
      </c>
      <c r="R26" s="16">
        <f t="shared" si="8"/>
        <v>0</v>
      </c>
      <c r="S26" s="17">
        <f t="shared" si="12"/>
        <v>0</v>
      </c>
      <c r="T26" s="16">
        <f t="shared" si="13"/>
        <v>0</v>
      </c>
      <c r="U26" s="22"/>
      <c r="V26" s="106">
        <f>L26*M26*U26</f>
        <v>0</v>
      </c>
      <c r="W26" s="19">
        <f t="shared" si="9"/>
        <v>0</v>
      </c>
      <c r="X26" s="117"/>
      <c r="Y26" s="112">
        <f t="shared" si="10"/>
        <v>0</v>
      </c>
    </row>
    <row r="27" spans="1:25" s="20" customFormat="1" ht="30" hidden="1">
      <c r="A27" s="11">
        <v>15</v>
      </c>
      <c r="B27" s="23"/>
      <c r="C27" s="23" t="s">
        <v>57</v>
      </c>
      <c r="D27" s="5"/>
      <c r="E27" s="5"/>
      <c r="F27" s="5"/>
      <c r="G27" s="5"/>
      <c r="H27" s="5"/>
      <c r="I27" s="5"/>
      <c r="J27" s="5"/>
      <c r="K27" s="13"/>
      <c r="L27" s="14">
        <v>17697</v>
      </c>
      <c r="M27" s="44"/>
      <c r="N27" s="14"/>
      <c r="O27" s="5"/>
      <c r="P27" s="40">
        <f t="shared" si="11"/>
        <v>0</v>
      </c>
      <c r="Q27" s="15">
        <f t="shared" si="5"/>
        <v>0</v>
      </c>
      <c r="R27" s="16">
        <f t="shared" si="8"/>
        <v>0</v>
      </c>
      <c r="S27" s="17">
        <f t="shared" si="12"/>
        <v>0</v>
      </c>
      <c r="T27" s="16">
        <f t="shared" si="13"/>
        <v>0</v>
      </c>
      <c r="U27" s="22"/>
      <c r="V27" s="104"/>
      <c r="W27" s="19">
        <f t="shared" si="9"/>
        <v>0</v>
      </c>
      <c r="X27" s="117"/>
      <c r="Y27" s="112">
        <f t="shared" si="10"/>
        <v>0</v>
      </c>
    </row>
    <row r="28" spans="1:25" s="20" customFormat="1" ht="30" hidden="1">
      <c r="A28" s="11">
        <v>16</v>
      </c>
      <c r="B28" s="23"/>
      <c r="C28" s="23" t="s">
        <v>58</v>
      </c>
      <c r="D28" s="5"/>
      <c r="E28" s="5"/>
      <c r="F28" s="5"/>
      <c r="G28" s="5"/>
      <c r="H28" s="5"/>
      <c r="I28" s="5"/>
      <c r="J28" s="5"/>
      <c r="K28" s="13"/>
      <c r="L28" s="14">
        <v>17697</v>
      </c>
      <c r="M28" s="44"/>
      <c r="N28" s="14"/>
      <c r="O28" s="5"/>
      <c r="P28" s="40">
        <f t="shared" si="11"/>
        <v>0</v>
      </c>
      <c r="Q28" s="15">
        <f t="shared" si="5"/>
        <v>0</v>
      </c>
      <c r="R28" s="16">
        <f t="shared" si="8"/>
        <v>0</v>
      </c>
      <c r="S28" s="17">
        <f t="shared" si="12"/>
        <v>0</v>
      </c>
      <c r="T28" s="16">
        <f t="shared" si="13"/>
        <v>0</v>
      </c>
      <c r="U28" s="22"/>
      <c r="V28" s="104"/>
      <c r="W28" s="19">
        <f t="shared" si="9"/>
        <v>0</v>
      </c>
      <c r="X28" s="117"/>
      <c r="Y28" s="112">
        <f t="shared" si="10"/>
        <v>0</v>
      </c>
    </row>
    <row r="29" spans="1:25" s="20" customFormat="1" ht="15">
      <c r="A29" s="11">
        <v>8</v>
      </c>
      <c r="B29" s="45" t="s">
        <v>161</v>
      </c>
      <c r="C29" s="23" t="s">
        <v>59</v>
      </c>
      <c r="D29" s="5" t="s">
        <v>22</v>
      </c>
      <c r="E29" s="42" t="s">
        <v>185</v>
      </c>
      <c r="F29" s="42" t="s">
        <v>98</v>
      </c>
      <c r="G29" s="42"/>
      <c r="H29" s="42" t="s">
        <v>61</v>
      </c>
      <c r="I29" s="11" t="s">
        <v>41</v>
      </c>
      <c r="J29" s="11" t="s">
        <v>53</v>
      </c>
      <c r="K29" s="43">
        <v>4</v>
      </c>
      <c r="L29" s="14">
        <v>17697</v>
      </c>
      <c r="M29" s="44">
        <v>1</v>
      </c>
      <c r="N29" s="40"/>
      <c r="O29" s="14">
        <v>3.71</v>
      </c>
      <c r="P29" s="14">
        <f t="shared" si="11"/>
        <v>65655.87</v>
      </c>
      <c r="Q29" s="15">
        <v>0.5</v>
      </c>
      <c r="R29" s="16">
        <f t="shared" si="8"/>
        <v>36110.730000000003</v>
      </c>
      <c r="S29" s="17">
        <f t="shared" si="12"/>
        <v>0.1</v>
      </c>
      <c r="T29" s="16">
        <f t="shared" si="13"/>
        <v>6565.59</v>
      </c>
      <c r="U29" s="22"/>
      <c r="V29" s="106">
        <f>L29*M29*U29</f>
        <v>0</v>
      </c>
      <c r="W29" s="19">
        <f t="shared" si="9"/>
        <v>108332.19</v>
      </c>
      <c r="X29" s="117"/>
      <c r="Y29" s="112">
        <f t="shared" si="10"/>
        <v>108332.19</v>
      </c>
    </row>
    <row r="30" spans="1:25" s="20" customFormat="1" ht="15">
      <c r="A30" s="11">
        <v>9</v>
      </c>
      <c r="B30" s="45" t="s">
        <v>62</v>
      </c>
      <c r="C30" s="23" t="s">
        <v>63</v>
      </c>
      <c r="D30" s="5" t="s">
        <v>22</v>
      </c>
      <c r="E30" s="133" t="s">
        <v>186</v>
      </c>
      <c r="F30" s="9" t="s">
        <v>23</v>
      </c>
      <c r="G30" s="42"/>
      <c r="H30" s="42" t="s">
        <v>61</v>
      </c>
      <c r="I30" s="11" t="s">
        <v>41</v>
      </c>
      <c r="J30" s="11" t="s">
        <v>53</v>
      </c>
      <c r="K30" s="13">
        <v>1</v>
      </c>
      <c r="L30" s="14">
        <v>17697</v>
      </c>
      <c r="M30" s="44">
        <v>1</v>
      </c>
      <c r="N30" s="14" t="s">
        <v>64</v>
      </c>
      <c r="O30" s="14">
        <v>4.75</v>
      </c>
      <c r="P30" s="14">
        <f t="shared" si="11"/>
        <v>84060.75</v>
      </c>
      <c r="Q30" s="15">
        <v>0.5</v>
      </c>
      <c r="R30" s="16">
        <f t="shared" si="8"/>
        <v>46233.42</v>
      </c>
      <c r="S30" s="17">
        <f t="shared" si="12"/>
        <v>0.1</v>
      </c>
      <c r="T30" s="16">
        <f t="shared" si="13"/>
        <v>8406.08</v>
      </c>
      <c r="U30" s="22"/>
      <c r="V30" s="106">
        <f>L30*M30*U30</f>
        <v>0</v>
      </c>
      <c r="W30" s="19">
        <f t="shared" si="9"/>
        <v>138700.25</v>
      </c>
      <c r="X30" s="117"/>
      <c r="Y30" s="112">
        <f t="shared" si="10"/>
        <v>138700.25</v>
      </c>
    </row>
    <row r="31" spans="1:25" s="20" customFormat="1" ht="30" hidden="1">
      <c r="A31" s="11">
        <v>19</v>
      </c>
      <c r="B31" s="45"/>
      <c r="C31" s="23" t="s">
        <v>65</v>
      </c>
      <c r="D31" s="5"/>
      <c r="E31" s="42"/>
      <c r="F31" s="9" t="s">
        <v>23</v>
      </c>
      <c r="G31" s="42"/>
      <c r="H31" s="42"/>
      <c r="I31" s="25"/>
      <c r="J31" s="25"/>
      <c r="K31" s="13"/>
      <c r="L31" s="14">
        <v>17697</v>
      </c>
      <c r="M31" s="44"/>
      <c r="N31" s="14"/>
      <c r="O31" s="14"/>
      <c r="P31" s="14">
        <f t="shared" si="11"/>
        <v>0</v>
      </c>
      <c r="Q31" s="15">
        <f t="shared" si="5"/>
        <v>0</v>
      </c>
      <c r="R31" s="16">
        <f t="shared" si="8"/>
        <v>0</v>
      </c>
      <c r="S31" s="17">
        <f t="shared" si="12"/>
        <v>0</v>
      </c>
      <c r="T31" s="16">
        <f t="shared" si="13"/>
        <v>0</v>
      </c>
      <c r="U31" s="22"/>
      <c r="V31" s="104"/>
      <c r="W31" s="19">
        <f t="shared" si="9"/>
        <v>0</v>
      </c>
      <c r="X31" s="117"/>
      <c r="Y31" s="112">
        <f t="shared" si="10"/>
        <v>0</v>
      </c>
    </row>
    <row r="32" spans="1:25" s="20" customFormat="1" ht="15" hidden="1">
      <c r="A32" s="47">
        <v>11</v>
      </c>
      <c r="B32" s="45"/>
      <c r="C32" s="23" t="s">
        <v>66</v>
      </c>
      <c r="D32" s="5" t="s">
        <v>22</v>
      </c>
      <c r="E32" s="42"/>
      <c r="F32" s="9"/>
      <c r="G32" s="42"/>
      <c r="H32" s="42"/>
      <c r="I32" s="25"/>
      <c r="J32" s="25"/>
      <c r="K32" s="13"/>
      <c r="L32" s="14">
        <v>17697</v>
      </c>
      <c r="M32" s="44"/>
      <c r="N32" s="14"/>
      <c r="O32" s="14"/>
      <c r="P32" s="48">
        <f t="shared" si="11"/>
        <v>0</v>
      </c>
      <c r="Q32" s="49">
        <f t="shared" si="5"/>
        <v>0</v>
      </c>
      <c r="R32" s="16">
        <f t="shared" si="8"/>
        <v>0</v>
      </c>
      <c r="S32" s="51">
        <f t="shared" si="12"/>
        <v>0</v>
      </c>
      <c r="T32" s="50">
        <f t="shared" si="13"/>
        <v>0</v>
      </c>
      <c r="U32" s="52"/>
      <c r="V32" s="113">
        <f>L32*M32*U32</f>
        <v>0</v>
      </c>
      <c r="W32" s="19">
        <f t="shared" si="9"/>
        <v>0</v>
      </c>
      <c r="X32" s="117"/>
      <c r="Y32" s="112">
        <f t="shared" si="10"/>
        <v>0</v>
      </c>
    </row>
    <row r="33" spans="1:25" s="20" customFormat="1" ht="15" hidden="1">
      <c r="A33" s="11">
        <v>21</v>
      </c>
      <c r="B33" s="45"/>
      <c r="C33" s="23" t="s">
        <v>67</v>
      </c>
      <c r="D33" s="5"/>
      <c r="E33" s="42"/>
      <c r="F33" s="42"/>
      <c r="G33" s="42"/>
      <c r="H33" s="42"/>
      <c r="I33" s="25"/>
      <c r="J33" s="25"/>
      <c r="K33" s="13"/>
      <c r="L33" s="14">
        <v>17697</v>
      </c>
      <c r="M33" s="44"/>
      <c r="N33" s="14"/>
      <c r="O33" s="14"/>
      <c r="P33" s="14">
        <f t="shared" si="11"/>
        <v>0</v>
      </c>
      <c r="Q33" s="15">
        <f t="shared" si="5"/>
        <v>0</v>
      </c>
      <c r="R33" s="16">
        <f t="shared" si="8"/>
        <v>0</v>
      </c>
      <c r="S33" s="17">
        <f t="shared" si="12"/>
        <v>0</v>
      </c>
      <c r="T33" s="16">
        <f t="shared" si="13"/>
        <v>0</v>
      </c>
      <c r="U33" s="22"/>
      <c r="V33" s="104"/>
      <c r="W33" s="19">
        <f t="shared" si="9"/>
        <v>0</v>
      </c>
      <c r="X33" s="117"/>
      <c r="Y33" s="112">
        <f t="shared" si="10"/>
        <v>0</v>
      </c>
    </row>
    <row r="34" spans="1:25" s="20" customFormat="1" ht="30">
      <c r="A34" s="11">
        <v>10</v>
      </c>
      <c r="B34" s="45" t="s">
        <v>155</v>
      </c>
      <c r="C34" s="23" t="s">
        <v>68</v>
      </c>
      <c r="D34" s="5" t="s">
        <v>31</v>
      </c>
      <c r="E34" s="42" t="s">
        <v>187</v>
      </c>
      <c r="F34" s="103" t="s">
        <v>169</v>
      </c>
      <c r="G34" s="42"/>
      <c r="H34" s="42" t="s">
        <v>114</v>
      </c>
      <c r="I34" s="25" t="s">
        <v>41</v>
      </c>
      <c r="J34" s="25" t="s">
        <v>69</v>
      </c>
      <c r="K34" s="101">
        <v>4</v>
      </c>
      <c r="L34" s="14">
        <v>17697</v>
      </c>
      <c r="M34" s="44">
        <v>1.5</v>
      </c>
      <c r="N34" s="14"/>
      <c r="O34" s="14">
        <v>3.36</v>
      </c>
      <c r="P34" s="14">
        <f t="shared" si="11"/>
        <v>59461.919999999998</v>
      </c>
      <c r="Q34" s="15">
        <f t="shared" si="5"/>
        <v>0</v>
      </c>
      <c r="R34" s="16">
        <f t="shared" si="8"/>
        <v>0</v>
      </c>
      <c r="S34" s="17">
        <f t="shared" si="12"/>
        <v>0.1</v>
      </c>
      <c r="T34" s="16">
        <f t="shared" si="13"/>
        <v>8919.2900000000009</v>
      </c>
      <c r="U34" s="22"/>
      <c r="V34" s="106">
        <f>L34*M34*U34</f>
        <v>0</v>
      </c>
      <c r="W34" s="19">
        <f t="shared" si="9"/>
        <v>98112.17</v>
      </c>
      <c r="X34" s="117"/>
      <c r="Y34" s="112">
        <f t="shared" si="10"/>
        <v>98112.17</v>
      </c>
    </row>
    <row r="35" spans="1:25" s="20" customFormat="1" ht="30" hidden="1">
      <c r="A35" s="11">
        <v>11</v>
      </c>
      <c r="B35" s="45"/>
      <c r="C35" s="23" t="s">
        <v>68</v>
      </c>
      <c r="D35" s="5"/>
      <c r="E35" s="42"/>
      <c r="F35" s="9"/>
      <c r="G35" s="42"/>
      <c r="H35" s="42"/>
      <c r="I35" s="25" t="s">
        <v>41</v>
      </c>
      <c r="J35" s="25"/>
      <c r="K35" s="101"/>
      <c r="L35" s="14">
        <v>17697</v>
      </c>
      <c r="M35" s="44"/>
      <c r="N35" s="14"/>
      <c r="O35" s="14"/>
      <c r="P35" s="14">
        <f t="shared" si="11"/>
        <v>0</v>
      </c>
      <c r="Q35" s="15">
        <f t="shared" si="5"/>
        <v>0</v>
      </c>
      <c r="R35" s="16">
        <f t="shared" si="8"/>
        <v>0</v>
      </c>
      <c r="S35" s="17">
        <f t="shared" si="12"/>
        <v>0</v>
      </c>
      <c r="T35" s="16">
        <f t="shared" si="13"/>
        <v>0</v>
      </c>
      <c r="U35" s="22"/>
      <c r="V35" s="106">
        <f>L35*M35*U35</f>
        <v>0</v>
      </c>
      <c r="W35" s="19">
        <f t="shared" si="9"/>
        <v>0</v>
      </c>
      <c r="X35" s="117"/>
      <c r="Y35" s="112">
        <f t="shared" si="10"/>
        <v>0</v>
      </c>
    </row>
    <row r="36" spans="1:25" s="20" customFormat="1" ht="30">
      <c r="A36" s="11">
        <v>11</v>
      </c>
      <c r="B36" s="45" t="s">
        <v>225</v>
      </c>
      <c r="C36" s="23" t="s">
        <v>73</v>
      </c>
      <c r="D36" s="5" t="s">
        <v>31</v>
      </c>
      <c r="E36" s="42" t="s">
        <v>221</v>
      </c>
      <c r="F36" s="103" t="s">
        <v>169</v>
      </c>
      <c r="G36" s="42"/>
      <c r="H36" s="42" t="s">
        <v>61</v>
      </c>
      <c r="I36" s="25" t="s">
        <v>41</v>
      </c>
      <c r="J36" s="25" t="s">
        <v>69</v>
      </c>
      <c r="K36" s="101">
        <v>1</v>
      </c>
      <c r="L36" s="14">
        <v>17697</v>
      </c>
      <c r="M36" s="44">
        <v>1</v>
      </c>
      <c r="N36" s="14"/>
      <c r="O36" s="14">
        <v>3.36</v>
      </c>
      <c r="P36" s="14">
        <f t="shared" si="11"/>
        <v>59461.919999999998</v>
      </c>
      <c r="Q36" s="15">
        <f t="shared" si="5"/>
        <v>0</v>
      </c>
      <c r="R36" s="16">
        <f t="shared" si="8"/>
        <v>0</v>
      </c>
      <c r="S36" s="17">
        <f t="shared" si="12"/>
        <v>0.1</v>
      </c>
      <c r="T36" s="16">
        <f t="shared" si="13"/>
        <v>5946.19</v>
      </c>
      <c r="U36" s="22"/>
      <c r="V36" s="106">
        <f>L36*M36*U36</f>
        <v>0</v>
      </c>
      <c r="W36" s="19">
        <f t="shared" si="9"/>
        <v>65408.11</v>
      </c>
      <c r="X36" s="117"/>
      <c r="Y36" s="112">
        <f t="shared" si="10"/>
        <v>65408.11</v>
      </c>
    </row>
    <row r="37" spans="1:25" s="20" customFormat="1" ht="15">
      <c r="A37" s="11">
        <v>12</v>
      </c>
      <c r="B37" s="45" t="s">
        <v>151</v>
      </c>
      <c r="C37" s="23" t="s">
        <v>72</v>
      </c>
      <c r="D37" s="5" t="s">
        <v>31</v>
      </c>
      <c r="E37" s="42" t="s">
        <v>188</v>
      </c>
      <c r="F37" s="9" t="s">
        <v>23</v>
      </c>
      <c r="G37" s="42"/>
      <c r="H37" s="42" t="s">
        <v>71</v>
      </c>
      <c r="I37" s="25" t="s">
        <v>41</v>
      </c>
      <c r="J37" s="25" t="s">
        <v>69</v>
      </c>
      <c r="K37" s="13">
        <v>4</v>
      </c>
      <c r="L37" s="14">
        <v>17697</v>
      </c>
      <c r="M37" s="44">
        <v>0.5</v>
      </c>
      <c r="N37" s="14"/>
      <c r="O37" s="14">
        <v>3.73</v>
      </c>
      <c r="P37" s="14">
        <f t="shared" si="11"/>
        <v>66009.81</v>
      </c>
      <c r="Q37" s="15">
        <f t="shared" si="5"/>
        <v>0</v>
      </c>
      <c r="R37" s="16">
        <f t="shared" si="8"/>
        <v>0</v>
      </c>
      <c r="S37" s="17">
        <f t="shared" si="12"/>
        <v>0.1</v>
      </c>
      <c r="T37" s="16">
        <f t="shared" si="13"/>
        <v>3300.49</v>
      </c>
      <c r="U37" s="22"/>
      <c r="V37" s="106">
        <f>L37*M37*U37</f>
        <v>0</v>
      </c>
      <c r="W37" s="19">
        <f t="shared" si="9"/>
        <v>36305.4</v>
      </c>
      <c r="X37" s="117"/>
      <c r="Y37" s="112">
        <f t="shared" si="10"/>
        <v>36305.4</v>
      </c>
    </row>
    <row r="38" spans="1:25" s="20" customFormat="1" ht="30" hidden="1">
      <c r="A38" s="11">
        <v>26</v>
      </c>
      <c r="B38" s="45"/>
      <c r="C38" s="23" t="s">
        <v>74</v>
      </c>
      <c r="D38" s="5"/>
      <c r="E38" s="42"/>
      <c r="F38" s="42"/>
      <c r="G38" s="42"/>
      <c r="H38" s="42"/>
      <c r="I38" s="25"/>
      <c r="J38" s="25"/>
      <c r="K38" s="13"/>
      <c r="L38" s="14">
        <v>17697</v>
      </c>
      <c r="M38" s="44"/>
      <c r="N38" s="14"/>
      <c r="O38" s="14"/>
      <c r="P38" s="14">
        <f t="shared" si="11"/>
        <v>0</v>
      </c>
      <c r="Q38" s="15">
        <f t="shared" si="5"/>
        <v>0</v>
      </c>
      <c r="R38" s="16">
        <f t="shared" si="8"/>
        <v>0</v>
      </c>
      <c r="S38" s="17">
        <f t="shared" si="12"/>
        <v>0</v>
      </c>
      <c r="T38" s="16">
        <f t="shared" si="13"/>
        <v>0</v>
      </c>
      <c r="U38" s="22"/>
      <c r="V38" s="104"/>
      <c r="W38" s="19">
        <f t="shared" si="9"/>
        <v>0</v>
      </c>
      <c r="X38" s="117"/>
      <c r="Y38" s="112">
        <f t="shared" si="10"/>
        <v>0</v>
      </c>
    </row>
    <row r="39" spans="1:25" s="20" customFormat="1" ht="30" hidden="1">
      <c r="A39" s="11">
        <v>27</v>
      </c>
      <c r="B39" s="23"/>
      <c r="C39" s="23" t="s">
        <v>75</v>
      </c>
      <c r="D39" s="5"/>
      <c r="E39" s="5"/>
      <c r="F39" s="5"/>
      <c r="G39" s="5"/>
      <c r="H39" s="5"/>
      <c r="I39" s="5"/>
      <c r="J39" s="5"/>
      <c r="K39" s="13"/>
      <c r="L39" s="14">
        <v>17697</v>
      </c>
      <c r="M39" s="44"/>
      <c r="N39" s="14"/>
      <c r="O39" s="5"/>
      <c r="P39" s="14">
        <f t="shared" si="11"/>
        <v>0</v>
      </c>
      <c r="Q39" s="15">
        <f t="shared" si="5"/>
        <v>0</v>
      </c>
      <c r="R39" s="16">
        <f t="shared" si="8"/>
        <v>0</v>
      </c>
      <c r="S39" s="17">
        <f t="shared" si="12"/>
        <v>0</v>
      </c>
      <c r="T39" s="16">
        <f t="shared" si="13"/>
        <v>0</v>
      </c>
      <c r="U39" s="22"/>
      <c r="V39" s="104"/>
      <c r="W39" s="19">
        <f t="shared" si="9"/>
        <v>0</v>
      </c>
      <c r="X39" s="117"/>
      <c r="Y39" s="112">
        <f t="shared" si="10"/>
        <v>0</v>
      </c>
    </row>
    <row r="40" spans="1:25" s="20" customFormat="1" ht="30">
      <c r="A40" s="11">
        <v>13</v>
      </c>
      <c r="B40" s="23" t="s">
        <v>55</v>
      </c>
      <c r="C40" s="23" t="s">
        <v>79</v>
      </c>
      <c r="D40" s="5" t="s">
        <v>22</v>
      </c>
      <c r="E40" s="5" t="s">
        <v>189</v>
      </c>
      <c r="F40" s="46" t="s">
        <v>98</v>
      </c>
      <c r="G40" s="5"/>
      <c r="H40" s="5">
        <v>1</v>
      </c>
      <c r="I40" s="25" t="s">
        <v>41</v>
      </c>
      <c r="J40" s="25" t="s">
        <v>53</v>
      </c>
      <c r="K40" s="101">
        <v>4</v>
      </c>
      <c r="L40" s="14">
        <v>17697</v>
      </c>
      <c r="M40" s="131">
        <v>0.875</v>
      </c>
      <c r="N40" s="42"/>
      <c r="O40" s="14">
        <v>3.71</v>
      </c>
      <c r="P40" s="14">
        <f t="shared" si="11"/>
        <v>65655.87</v>
      </c>
      <c r="Q40" s="15">
        <v>0.5</v>
      </c>
      <c r="R40" s="16">
        <f t="shared" si="8"/>
        <v>31596.89</v>
      </c>
      <c r="S40" s="17">
        <f t="shared" si="12"/>
        <v>0.1</v>
      </c>
      <c r="T40" s="16">
        <f t="shared" si="13"/>
        <v>5744.89</v>
      </c>
      <c r="U40" s="22"/>
      <c r="V40" s="106">
        <f>L40*M40*U40</f>
        <v>0</v>
      </c>
      <c r="W40" s="19">
        <f t="shared" si="9"/>
        <v>94790.67</v>
      </c>
      <c r="X40" s="117"/>
      <c r="Y40" s="112">
        <f t="shared" si="10"/>
        <v>94790.67</v>
      </c>
    </row>
    <row r="41" spans="1:25" s="20" customFormat="1" ht="45">
      <c r="A41" s="11">
        <v>14</v>
      </c>
      <c r="B41" s="23" t="s">
        <v>170</v>
      </c>
      <c r="C41" s="23" t="s">
        <v>80</v>
      </c>
      <c r="D41" s="5" t="s">
        <v>22</v>
      </c>
      <c r="E41" s="5" t="s">
        <v>162</v>
      </c>
      <c r="F41" s="46" t="s">
        <v>60</v>
      </c>
      <c r="G41" s="5"/>
      <c r="H41" s="5">
        <v>1.5</v>
      </c>
      <c r="I41" s="11" t="s">
        <v>41</v>
      </c>
      <c r="J41" s="11" t="s">
        <v>53</v>
      </c>
      <c r="K41" s="43">
        <v>4</v>
      </c>
      <c r="L41" s="14">
        <v>17697</v>
      </c>
      <c r="M41" s="131">
        <v>0.75</v>
      </c>
      <c r="N41" s="42"/>
      <c r="O41" s="14">
        <v>3.64</v>
      </c>
      <c r="P41" s="14">
        <f t="shared" si="11"/>
        <v>64417.08</v>
      </c>
      <c r="Q41" s="15">
        <v>0.5</v>
      </c>
      <c r="R41" s="16">
        <f t="shared" si="8"/>
        <v>26572.05</v>
      </c>
      <c r="S41" s="17">
        <f t="shared" si="12"/>
        <v>0.1</v>
      </c>
      <c r="T41" s="16">
        <f t="shared" si="13"/>
        <v>4831.28</v>
      </c>
      <c r="U41" s="22"/>
      <c r="V41" s="106">
        <f t="shared" ref="V41:V64" si="14">L41*M41*U41</f>
        <v>0</v>
      </c>
      <c r="W41" s="19">
        <f t="shared" si="9"/>
        <v>79716.14</v>
      </c>
      <c r="X41" s="117"/>
      <c r="Y41" s="112">
        <f t="shared" si="10"/>
        <v>79716.14</v>
      </c>
    </row>
    <row r="42" spans="1:25" s="20" customFormat="1" ht="40.5" customHeight="1">
      <c r="A42" s="11">
        <v>16</v>
      </c>
      <c r="B42" s="23" t="s">
        <v>172</v>
      </c>
      <c r="C42" s="23" t="s">
        <v>80</v>
      </c>
      <c r="D42" s="5" t="s">
        <v>22</v>
      </c>
      <c r="E42" s="5" t="s">
        <v>190</v>
      </c>
      <c r="F42" s="46" t="s">
        <v>78</v>
      </c>
      <c r="G42" s="5"/>
      <c r="H42" s="5">
        <v>1</v>
      </c>
      <c r="I42" s="25" t="s">
        <v>41</v>
      </c>
      <c r="J42" s="25" t="s">
        <v>53</v>
      </c>
      <c r="K42" s="101">
        <v>4</v>
      </c>
      <c r="L42" s="14">
        <v>17697</v>
      </c>
      <c r="M42" s="129">
        <v>1</v>
      </c>
      <c r="N42" s="42"/>
      <c r="O42" s="14">
        <v>3.52</v>
      </c>
      <c r="P42" s="14">
        <f>L42*O42</f>
        <v>62293.440000000002</v>
      </c>
      <c r="Q42" s="15">
        <v>0.5</v>
      </c>
      <c r="R42" s="16">
        <f t="shared" si="8"/>
        <v>34261.39</v>
      </c>
      <c r="S42" s="17">
        <f>IF(H42&gt;0,10%,0)</f>
        <v>0.1</v>
      </c>
      <c r="T42" s="16">
        <f>ROUND(P42*S42*M42,2)</f>
        <v>6229.34</v>
      </c>
      <c r="U42" s="22"/>
      <c r="V42" s="106">
        <f t="shared" si="14"/>
        <v>0</v>
      </c>
      <c r="W42" s="19">
        <f>ROUND(P42*M42+T42+R42+V42,2)</f>
        <v>102784.17</v>
      </c>
      <c r="X42" s="117"/>
      <c r="Y42" s="112">
        <f t="shared" si="10"/>
        <v>102784.17</v>
      </c>
    </row>
    <row r="43" spans="1:25" s="20" customFormat="1" ht="30" hidden="1">
      <c r="A43" s="11">
        <v>33</v>
      </c>
      <c r="B43" s="45"/>
      <c r="C43" s="23" t="s">
        <v>82</v>
      </c>
      <c r="D43" s="5"/>
      <c r="E43" s="42"/>
      <c r="F43" s="42"/>
      <c r="G43" s="42"/>
      <c r="H43" s="42"/>
      <c r="I43" s="25"/>
      <c r="J43" s="25"/>
      <c r="K43" s="13"/>
      <c r="L43" s="14">
        <v>17697</v>
      </c>
      <c r="M43" s="44"/>
      <c r="N43" s="42"/>
      <c r="O43" s="14"/>
      <c r="P43" s="14">
        <f t="shared" si="11"/>
        <v>0</v>
      </c>
      <c r="Q43" s="15">
        <f t="shared" si="5"/>
        <v>0</v>
      </c>
      <c r="R43" s="16">
        <f t="shared" si="8"/>
        <v>0</v>
      </c>
      <c r="S43" s="17">
        <f t="shared" si="12"/>
        <v>0</v>
      </c>
      <c r="T43" s="16">
        <f t="shared" si="13"/>
        <v>0</v>
      </c>
      <c r="U43" s="22"/>
      <c r="V43" s="106"/>
      <c r="W43" s="19">
        <f t="shared" si="9"/>
        <v>0</v>
      </c>
      <c r="X43" s="117"/>
      <c r="Y43" s="112">
        <f t="shared" si="10"/>
        <v>0</v>
      </c>
    </row>
    <row r="44" spans="1:25" s="20" customFormat="1" ht="30" hidden="1">
      <c r="A44" s="11">
        <v>34</v>
      </c>
      <c r="B44" s="21"/>
      <c r="C44" s="23" t="s">
        <v>83</v>
      </c>
      <c r="D44" s="5"/>
      <c r="E44" s="42"/>
      <c r="F44" s="42"/>
      <c r="G44" s="42"/>
      <c r="H44" s="42"/>
      <c r="I44" s="25"/>
      <c r="J44" s="25"/>
      <c r="K44" s="13"/>
      <c r="L44" s="14">
        <v>17697</v>
      </c>
      <c r="M44" s="44"/>
      <c r="N44" s="42"/>
      <c r="O44" s="14"/>
      <c r="P44" s="14">
        <f t="shared" si="11"/>
        <v>0</v>
      </c>
      <c r="Q44" s="15">
        <f t="shared" si="5"/>
        <v>0</v>
      </c>
      <c r="R44" s="16">
        <f t="shared" si="8"/>
        <v>0</v>
      </c>
      <c r="S44" s="17">
        <f t="shared" si="12"/>
        <v>0</v>
      </c>
      <c r="T44" s="16">
        <f t="shared" si="13"/>
        <v>0</v>
      </c>
      <c r="U44" s="22"/>
      <c r="V44" s="106"/>
      <c r="W44" s="19">
        <f t="shared" si="9"/>
        <v>0</v>
      </c>
      <c r="X44" s="117"/>
      <c r="Y44" s="112">
        <f t="shared" si="10"/>
        <v>0</v>
      </c>
    </row>
    <row r="45" spans="1:25" s="20" customFormat="1" ht="30">
      <c r="A45" s="11">
        <v>15</v>
      </c>
      <c r="B45" s="21" t="s">
        <v>217</v>
      </c>
      <c r="C45" s="23" t="s">
        <v>84</v>
      </c>
      <c r="D45" s="5" t="s">
        <v>31</v>
      </c>
      <c r="E45" s="42" t="s">
        <v>218</v>
      </c>
      <c r="F45" s="53" t="s">
        <v>88</v>
      </c>
      <c r="G45" s="42"/>
      <c r="H45" s="42" t="s">
        <v>86</v>
      </c>
      <c r="I45" s="25" t="s">
        <v>41</v>
      </c>
      <c r="J45" s="25" t="s">
        <v>53</v>
      </c>
      <c r="K45" s="101">
        <v>2</v>
      </c>
      <c r="L45" s="14">
        <v>17697</v>
      </c>
      <c r="M45" s="44">
        <v>1.25</v>
      </c>
      <c r="N45" s="42" t="s">
        <v>91</v>
      </c>
      <c r="O45" s="14">
        <v>4.17</v>
      </c>
      <c r="P45" s="14">
        <f>L45*O45</f>
        <v>73796.490000000005</v>
      </c>
      <c r="Q45" s="15">
        <v>0.5</v>
      </c>
      <c r="R45" s="16">
        <f t="shared" si="8"/>
        <v>50735.09</v>
      </c>
      <c r="S45" s="17">
        <f t="shared" si="12"/>
        <v>0.1</v>
      </c>
      <c r="T45" s="16">
        <f t="shared" si="13"/>
        <v>9224.56</v>
      </c>
      <c r="U45" s="22"/>
      <c r="V45" s="106">
        <f t="shared" si="14"/>
        <v>0</v>
      </c>
      <c r="W45" s="19">
        <f t="shared" si="9"/>
        <v>152205.26</v>
      </c>
      <c r="X45" s="117"/>
      <c r="Y45" s="112">
        <f t="shared" si="10"/>
        <v>152205.26</v>
      </c>
    </row>
    <row r="46" spans="1:25" s="20" customFormat="1" ht="15">
      <c r="A46" s="11">
        <v>16</v>
      </c>
      <c r="B46" s="21" t="s">
        <v>87</v>
      </c>
      <c r="C46" s="23" t="s">
        <v>84</v>
      </c>
      <c r="D46" s="5" t="s">
        <v>22</v>
      </c>
      <c r="E46" s="5" t="s">
        <v>191</v>
      </c>
      <c r="F46" s="42" t="s">
        <v>85</v>
      </c>
      <c r="G46" s="42"/>
      <c r="H46" s="42" t="s">
        <v>86</v>
      </c>
      <c r="I46" s="25" t="s">
        <v>41</v>
      </c>
      <c r="J46" s="25" t="s">
        <v>53</v>
      </c>
      <c r="K46" s="13">
        <v>1</v>
      </c>
      <c r="L46" s="14">
        <v>17697</v>
      </c>
      <c r="M46" s="44">
        <v>1.25</v>
      </c>
      <c r="N46" s="42" t="s">
        <v>64</v>
      </c>
      <c r="O46" s="14">
        <v>4.62</v>
      </c>
      <c r="P46" s="14">
        <f t="shared" ref="P46:P95" si="15">L46*O46</f>
        <v>81760.14</v>
      </c>
      <c r="Q46" s="15">
        <v>0.5</v>
      </c>
      <c r="R46" s="16">
        <f t="shared" si="8"/>
        <v>56210.1</v>
      </c>
      <c r="S46" s="17">
        <f t="shared" si="12"/>
        <v>0.1</v>
      </c>
      <c r="T46" s="16">
        <f t="shared" si="13"/>
        <v>10220.02</v>
      </c>
      <c r="U46" s="22"/>
      <c r="V46" s="106">
        <f t="shared" si="14"/>
        <v>0</v>
      </c>
      <c r="W46" s="19">
        <f t="shared" si="9"/>
        <v>168630.3</v>
      </c>
      <c r="X46" s="117"/>
      <c r="Y46" s="112">
        <f t="shared" si="10"/>
        <v>168630.3</v>
      </c>
    </row>
    <row r="47" spans="1:25" s="20" customFormat="1" ht="15">
      <c r="A47" s="11">
        <v>17</v>
      </c>
      <c r="B47" s="21" t="s">
        <v>89</v>
      </c>
      <c r="C47" s="23" t="s">
        <v>84</v>
      </c>
      <c r="D47" s="5" t="s">
        <v>22</v>
      </c>
      <c r="E47" s="42" t="s">
        <v>192</v>
      </c>
      <c r="F47" s="9" t="s">
        <v>23</v>
      </c>
      <c r="G47" s="42"/>
      <c r="H47" s="42" t="s">
        <v>86</v>
      </c>
      <c r="I47" s="25" t="s">
        <v>41</v>
      </c>
      <c r="J47" s="25" t="s">
        <v>53</v>
      </c>
      <c r="K47" s="13">
        <v>4</v>
      </c>
      <c r="L47" s="14">
        <v>17697</v>
      </c>
      <c r="M47" s="44">
        <v>1.25</v>
      </c>
      <c r="N47" s="42"/>
      <c r="O47" s="14">
        <v>4.1900000000000004</v>
      </c>
      <c r="P47" s="14">
        <f t="shared" si="15"/>
        <v>74150.430000000008</v>
      </c>
      <c r="Q47" s="15">
        <v>0.5</v>
      </c>
      <c r="R47" s="16">
        <f t="shared" si="8"/>
        <v>50978.42</v>
      </c>
      <c r="S47" s="17">
        <f t="shared" si="12"/>
        <v>0.1</v>
      </c>
      <c r="T47" s="16">
        <f t="shared" si="13"/>
        <v>9268.7999999999993</v>
      </c>
      <c r="U47" s="22"/>
      <c r="V47" s="106">
        <f t="shared" si="14"/>
        <v>0</v>
      </c>
      <c r="W47" s="19">
        <f t="shared" si="9"/>
        <v>152935.26</v>
      </c>
      <c r="X47" s="117"/>
      <c r="Y47" s="112">
        <f t="shared" si="10"/>
        <v>152935.26</v>
      </c>
    </row>
    <row r="48" spans="1:25" s="20" customFormat="1" ht="15">
      <c r="A48" s="11">
        <v>18</v>
      </c>
      <c r="B48" s="21" t="s">
        <v>90</v>
      </c>
      <c r="C48" s="23" t="s">
        <v>84</v>
      </c>
      <c r="D48" s="25" t="s">
        <v>22</v>
      </c>
      <c r="E48" s="42" t="s">
        <v>193</v>
      </c>
      <c r="F48" s="53" t="s">
        <v>88</v>
      </c>
      <c r="G48" s="42"/>
      <c r="H48" s="42" t="s">
        <v>86</v>
      </c>
      <c r="I48" s="25" t="s">
        <v>41</v>
      </c>
      <c r="J48" s="25" t="s">
        <v>53</v>
      </c>
      <c r="K48" s="13">
        <v>1</v>
      </c>
      <c r="L48" s="14">
        <v>17697</v>
      </c>
      <c r="M48" s="44">
        <v>1.25</v>
      </c>
      <c r="N48" s="42" t="s">
        <v>64</v>
      </c>
      <c r="O48" s="14">
        <v>4.55</v>
      </c>
      <c r="P48" s="14">
        <f t="shared" si="15"/>
        <v>80521.349999999991</v>
      </c>
      <c r="Q48" s="15">
        <v>0.5</v>
      </c>
      <c r="R48" s="16">
        <f t="shared" si="8"/>
        <v>55358.43</v>
      </c>
      <c r="S48" s="17">
        <f t="shared" si="12"/>
        <v>0.1</v>
      </c>
      <c r="T48" s="16">
        <f t="shared" si="13"/>
        <v>10065.17</v>
      </c>
      <c r="U48" s="22"/>
      <c r="V48" s="106">
        <f t="shared" si="14"/>
        <v>0</v>
      </c>
      <c r="W48" s="19">
        <f>ROUND(P48*M48+T48+R48+V48,2)</f>
        <v>166075.29</v>
      </c>
      <c r="X48" s="117"/>
      <c r="Y48" s="112">
        <f t="shared" si="10"/>
        <v>166075.29</v>
      </c>
    </row>
    <row r="49" spans="1:25" s="20" customFormat="1" ht="15">
      <c r="A49" s="11">
        <v>19</v>
      </c>
      <c r="B49" s="21" t="s">
        <v>92</v>
      </c>
      <c r="C49" s="23" t="s">
        <v>84</v>
      </c>
      <c r="D49" s="25" t="s">
        <v>22</v>
      </c>
      <c r="E49" s="42" t="s">
        <v>194</v>
      </c>
      <c r="F49" s="5" t="s">
        <v>85</v>
      </c>
      <c r="G49" s="42"/>
      <c r="H49" s="42" t="s">
        <v>86</v>
      </c>
      <c r="I49" s="25" t="s">
        <v>41</v>
      </c>
      <c r="J49" s="25" t="s">
        <v>53</v>
      </c>
      <c r="K49" s="13">
        <v>2</v>
      </c>
      <c r="L49" s="14">
        <v>17697</v>
      </c>
      <c r="M49" s="44">
        <v>1.25</v>
      </c>
      <c r="N49" s="42" t="s">
        <v>91</v>
      </c>
      <c r="O49" s="14">
        <v>4.37</v>
      </c>
      <c r="P49" s="14">
        <f t="shared" si="15"/>
        <v>77335.89</v>
      </c>
      <c r="Q49" s="15">
        <v>0.5</v>
      </c>
      <c r="R49" s="16">
        <f t="shared" si="8"/>
        <v>53168.43</v>
      </c>
      <c r="S49" s="17">
        <f t="shared" si="12"/>
        <v>0.1</v>
      </c>
      <c r="T49" s="16">
        <f t="shared" si="13"/>
        <v>9666.99</v>
      </c>
      <c r="U49" s="22"/>
      <c r="V49" s="106">
        <f t="shared" si="14"/>
        <v>0</v>
      </c>
      <c r="W49" s="19">
        <f t="shared" si="9"/>
        <v>159505.28</v>
      </c>
      <c r="X49" s="117"/>
      <c r="Y49" s="112">
        <f t="shared" si="10"/>
        <v>159505.28</v>
      </c>
    </row>
    <row r="50" spans="1:25" s="20" customFormat="1" ht="22.5" customHeight="1">
      <c r="A50" s="11">
        <v>20</v>
      </c>
      <c r="B50" s="21" t="s">
        <v>43</v>
      </c>
      <c r="C50" s="23" t="s">
        <v>84</v>
      </c>
      <c r="D50" s="25" t="s">
        <v>22</v>
      </c>
      <c r="E50" s="42" t="s">
        <v>195</v>
      </c>
      <c r="F50" s="42" t="s">
        <v>70</v>
      </c>
      <c r="G50" s="42"/>
      <c r="H50" s="42" t="s">
        <v>86</v>
      </c>
      <c r="I50" s="25" t="s">
        <v>41</v>
      </c>
      <c r="J50" s="25" t="s">
        <v>53</v>
      </c>
      <c r="K50" s="13">
        <v>2</v>
      </c>
      <c r="L50" s="14">
        <v>17697</v>
      </c>
      <c r="M50" s="44">
        <v>1.25</v>
      </c>
      <c r="N50" s="42" t="s">
        <v>91</v>
      </c>
      <c r="O50" s="14">
        <v>4.4400000000000004</v>
      </c>
      <c r="P50" s="14">
        <f t="shared" si="15"/>
        <v>78574.680000000008</v>
      </c>
      <c r="Q50" s="15">
        <v>0.5</v>
      </c>
      <c r="R50" s="16">
        <f t="shared" si="8"/>
        <v>54020.1</v>
      </c>
      <c r="S50" s="17">
        <f t="shared" si="12"/>
        <v>0.1</v>
      </c>
      <c r="T50" s="16">
        <f t="shared" si="13"/>
        <v>9821.84</v>
      </c>
      <c r="U50" s="22"/>
      <c r="V50" s="106">
        <f t="shared" si="14"/>
        <v>0</v>
      </c>
      <c r="W50" s="19">
        <f t="shared" si="9"/>
        <v>162060.29</v>
      </c>
      <c r="X50" s="117"/>
      <c r="Y50" s="112">
        <f t="shared" si="10"/>
        <v>162060.29</v>
      </c>
    </row>
    <row r="51" spans="1:25" s="20" customFormat="1" ht="15">
      <c r="A51" s="11">
        <v>21</v>
      </c>
      <c r="B51" s="21" t="s">
        <v>93</v>
      </c>
      <c r="C51" s="23" t="s">
        <v>84</v>
      </c>
      <c r="D51" s="25" t="s">
        <v>94</v>
      </c>
      <c r="E51" s="133" t="s">
        <v>196</v>
      </c>
      <c r="F51" s="9" t="s">
        <v>23</v>
      </c>
      <c r="G51" s="42"/>
      <c r="H51" s="42" t="s">
        <v>86</v>
      </c>
      <c r="I51" s="25" t="s">
        <v>41</v>
      </c>
      <c r="J51" s="25" t="s">
        <v>69</v>
      </c>
      <c r="K51" s="13">
        <v>2</v>
      </c>
      <c r="L51" s="14">
        <v>17697</v>
      </c>
      <c r="M51" s="44">
        <v>1.25</v>
      </c>
      <c r="N51" s="42" t="s">
        <v>91</v>
      </c>
      <c r="O51" s="14">
        <v>4.3899999999999997</v>
      </c>
      <c r="P51" s="14">
        <f t="shared" si="15"/>
        <v>77689.829999999987</v>
      </c>
      <c r="Q51" s="15">
        <v>0.5</v>
      </c>
      <c r="R51" s="16">
        <f t="shared" si="8"/>
        <v>53411.76</v>
      </c>
      <c r="S51" s="17">
        <f t="shared" si="12"/>
        <v>0.1</v>
      </c>
      <c r="T51" s="16">
        <f t="shared" si="13"/>
        <v>9711.23</v>
      </c>
      <c r="U51" s="22"/>
      <c r="V51" s="106">
        <f t="shared" si="14"/>
        <v>0</v>
      </c>
      <c r="W51" s="19">
        <f t="shared" si="9"/>
        <v>160235.28</v>
      </c>
      <c r="X51" s="117"/>
      <c r="Y51" s="112">
        <f t="shared" si="10"/>
        <v>160235.28</v>
      </c>
    </row>
    <row r="52" spans="1:25" s="20" customFormat="1" ht="15">
      <c r="A52" s="11">
        <v>22</v>
      </c>
      <c r="B52" s="21" t="s">
        <v>164</v>
      </c>
      <c r="C52" s="23" t="s">
        <v>84</v>
      </c>
      <c r="D52" s="25" t="s">
        <v>31</v>
      </c>
      <c r="E52" s="42" t="s">
        <v>223</v>
      </c>
      <c r="F52" s="9" t="s">
        <v>23</v>
      </c>
      <c r="G52" s="42"/>
      <c r="H52" s="42" t="s">
        <v>86</v>
      </c>
      <c r="I52" s="25" t="s">
        <v>41</v>
      </c>
      <c r="J52" s="25" t="s">
        <v>69</v>
      </c>
      <c r="K52" s="13">
        <v>2</v>
      </c>
      <c r="L52" s="14">
        <v>17697</v>
      </c>
      <c r="M52" s="44">
        <v>1.25</v>
      </c>
      <c r="N52" s="42" t="s">
        <v>91</v>
      </c>
      <c r="O52" s="14">
        <v>4.3899999999999997</v>
      </c>
      <c r="P52" s="14">
        <f t="shared" si="15"/>
        <v>77689.829999999987</v>
      </c>
      <c r="Q52" s="15">
        <v>0.5</v>
      </c>
      <c r="R52" s="16">
        <f t="shared" si="8"/>
        <v>53411.76</v>
      </c>
      <c r="S52" s="17">
        <f t="shared" si="12"/>
        <v>0.1</v>
      </c>
      <c r="T52" s="16">
        <f t="shared" si="13"/>
        <v>9711.23</v>
      </c>
      <c r="U52" s="22"/>
      <c r="V52" s="106">
        <f t="shared" si="14"/>
        <v>0</v>
      </c>
      <c r="W52" s="19">
        <f t="shared" si="9"/>
        <v>160235.28</v>
      </c>
      <c r="X52" s="117"/>
      <c r="Y52" s="112">
        <f t="shared" si="10"/>
        <v>160235.28</v>
      </c>
    </row>
    <row r="53" spans="1:25" s="20" customFormat="1" ht="15">
      <c r="A53" s="11">
        <v>23</v>
      </c>
      <c r="B53" s="21" t="s">
        <v>95</v>
      </c>
      <c r="C53" s="23" t="s">
        <v>84</v>
      </c>
      <c r="D53" s="25" t="s">
        <v>22</v>
      </c>
      <c r="E53" s="42" t="s">
        <v>197</v>
      </c>
      <c r="F53" s="9" t="s">
        <v>23</v>
      </c>
      <c r="G53" s="42"/>
      <c r="H53" s="42" t="s">
        <v>86</v>
      </c>
      <c r="I53" s="25" t="s">
        <v>41</v>
      </c>
      <c r="J53" s="25" t="s">
        <v>53</v>
      </c>
      <c r="K53" s="13">
        <v>1</v>
      </c>
      <c r="L53" s="14">
        <v>17697</v>
      </c>
      <c r="M53" s="44">
        <v>1.25</v>
      </c>
      <c r="N53" s="42" t="s">
        <v>64</v>
      </c>
      <c r="O53" s="14">
        <v>4.75</v>
      </c>
      <c r="P53" s="14">
        <f t="shared" si="15"/>
        <v>84060.75</v>
      </c>
      <c r="Q53" s="15">
        <v>0.5</v>
      </c>
      <c r="R53" s="16">
        <f t="shared" si="8"/>
        <v>57791.76</v>
      </c>
      <c r="S53" s="17">
        <f t="shared" si="12"/>
        <v>0.1</v>
      </c>
      <c r="T53" s="16">
        <f t="shared" si="13"/>
        <v>10507.59</v>
      </c>
      <c r="U53" s="22"/>
      <c r="V53" s="106">
        <f t="shared" si="14"/>
        <v>0</v>
      </c>
      <c r="W53" s="19">
        <f t="shared" si="9"/>
        <v>173375.29</v>
      </c>
      <c r="X53" s="117"/>
      <c r="Y53" s="112">
        <f t="shared" si="10"/>
        <v>173375.29</v>
      </c>
    </row>
    <row r="54" spans="1:25" s="20" customFormat="1" ht="15">
      <c r="A54" s="11">
        <v>24</v>
      </c>
      <c r="B54" s="21" t="s">
        <v>96</v>
      </c>
      <c r="C54" s="23" t="s">
        <v>84</v>
      </c>
      <c r="D54" s="25" t="s">
        <v>22</v>
      </c>
      <c r="E54" s="42" t="s">
        <v>198</v>
      </c>
      <c r="F54" s="42" t="s">
        <v>40</v>
      </c>
      <c r="G54" s="42"/>
      <c r="H54" s="42" t="s">
        <v>86</v>
      </c>
      <c r="I54" s="25" t="s">
        <v>41</v>
      </c>
      <c r="J54" s="25" t="s">
        <v>53</v>
      </c>
      <c r="K54" s="13">
        <v>2</v>
      </c>
      <c r="L54" s="14">
        <v>17697</v>
      </c>
      <c r="M54" s="44">
        <v>1.25</v>
      </c>
      <c r="N54" s="42" t="s">
        <v>91</v>
      </c>
      <c r="O54" s="14">
        <v>4.2300000000000004</v>
      </c>
      <c r="P54" s="14">
        <f t="shared" si="15"/>
        <v>74858.310000000012</v>
      </c>
      <c r="Q54" s="15">
        <v>0.5</v>
      </c>
      <c r="R54" s="16">
        <f t="shared" si="8"/>
        <v>51465.09</v>
      </c>
      <c r="S54" s="17">
        <f t="shared" si="12"/>
        <v>0.1</v>
      </c>
      <c r="T54" s="16">
        <f t="shared" si="13"/>
        <v>9357.2900000000009</v>
      </c>
      <c r="U54" s="22"/>
      <c r="V54" s="106">
        <f t="shared" si="14"/>
        <v>0</v>
      </c>
      <c r="W54" s="19">
        <f t="shared" si="9"/>
        <v>154395.26999999999</v>
      </c>
      <c r="X54" s="117"/>
      <c r="Y54" s="112">
        <f t="shared" si="10"/>
        <v>154395.26999999999</v>
      </c>
    </row>
    <row r="55" spans="1:25" s="20" customFormat="1" ht="14.25" customHeight="1">
      <c r="A55" s="11">
        <v>25</v>
      </c>
      <c r="B55" s="21" t="s">
        <v>97</v>
      </c>
      <c r="C55" s="23" t="s">
        <v>84</v>
      </c>
      <c r="D55" s="25" t="s">
        <v>22</v>
      </c>
      <c r="E55" s="11" t="s">
        <v>177</v>
      </c>
      <c r="F55" s="42" t="s">
        <v>81</v>
      </c>
      <c r="G55" s="42"/>
      <c r="H55" s="42" t="s">
        <v>86</v>
      </c>
      <c r="I55" s="25" t="s">
        <v>41</v>
      </c>
      <c r="J55" s="25" t="s">
        <v>53</v>
      </c>
      <c r="K55" s="13">
        <v>2</v>
      </c>
      <c r="L55" s="14">
        <v>17697</v>
      </c>
      <c r="M55" s="44">
        <v>1.25</v>
      </c>
      <c r="N55" s="42" t="s">
        <v>91</v>
      </c>
      <c r="O55" s="14">
        <v>4.09</v>
      </c>
      <c r="P55" s="14">
        <f t="shared" si="15"/>
        <v>72380.73</v>
      </c>
      <c r="Q55" s="15">
        <v>0.5</v>
      </c>
      <c r="R55" s="16">
        <f t="shared" si="8"/>
        <v>49761.75</v>
      </c>
      <c r="S55" s="17">
        <f t="shared" si="12"/>
        <v>0.1</v>
      </c>
      <c r="T55" s="16">
        <f t="shared" si="13"/>
        <v>9047.59</v>
      </c>
      <c r="U55" s="22"/>
      <c r="V55" s="106">
        <f t="shared" si="14"/>
        <v>0</v>
      </c>
      <c r="W55" s="19">
        <f>ROUND(P55*M55+T55+R55+V55,2)</f>
        <v>149285.25</v>
      </c>
      <c r="X55" s="117"/>
      <c r="Y55" s="112">
        <f t="shared" si="10"/>
        <v>149285.25</v>
      </c>
    </row>
    <row r="56" spans="1:25" s="20" customFormat="1" ht="15">
      <c r="A56" s="11">
        <v>26</v>
      </c>
      <c r="B56" s="21" t="s">
        <v>99</v>
      </c>
      <c r="C56" s="23" t="s">
        <v>84</v>
      </c>
      <c r="D56" s="25" t="s">
        <v>22</v>
      </c>
      <c r="E56" s="42" t="s">
        <v>199</v>
      </c>
      <c r="F56" s="9" t="s">
        <v>23</v>
      </c>
      <c r="G56" s="42"/>
      <c r="H56" s="42" t="s">
        <v>86</v>
      </c>
      <c r="I56" s="25" t="s">
        <v>41</v>
      </c>
      <c r="J56" s="25" t="s">
        <v>53</v>
      </c>
      <c r="K56" s="13">
        <v>1</v>
      </c>
      <c r="L56" s="14">
        <v>17697</v>
      </c>
      <c r="M56" s="44">
        <v>1.25</v>
      </c>
      <c r="N56" s="42" t="s">
        <v>64</v>
      </c>
      <c r="O56" s="14">
        <v>4.75</v>
      </c>
      <c r="P56" s="14">
        <f t="shared" si="15"/>
        <v>84060.75</v>
      </c>
      <c r="Q56" s="15">
        <v>0.5</v>
      </c>
      <c r="R56" s="16">
        <f t="shared" si="8"/>
        <v>57791.76</v>
      </c>
      <c r="S56" s="17">
        <f t="shared" si="12"/>
        <v>0.1</v>
      </c>
      <c r="T56" s="16">
        <f t="shared" si="13"/>
        <v>10507.59</v>
      </c>
      <c r="U56" s="22"/>
      <c r="V56" s="106">
        <f t="shared" si="14"/>
        <v>0</v>
      </c>
      <c r="W56" s="19">
        <f t="shared" si="9"/>
        <v>173375.29</v>
      </c>
      <c r="X56" s="117"/>
      <c r="Y56" s="112">
        <f t="shared" si="10"/>
        <v>173375.29</v>
      </c>
    </row>
    <row r="57" spans="1:25" s="20" customFormat="1" ht="15">
      <c r="A57" s="11">
        <v>27</v>
      </c>
      <c r="B57" s="21" t="s">
        <v>100</v>
      </c>
      <c r="C57" s="23" t="s">
        <v>84</v>
      </c>
      <c r="D57" s="25" t="s">
        <v>22</v>
      </c>
      <c r="E57" s="42" t="s">
        <v>200</v>
      </c>
      <c r="F57" s="9" t="s">
        <v>23</v>
      </c>
      <c r="G57" s="42"/>
      <c r="H57" s="42" t="s">
        <v>86</v>
      </c>
      <c r="I57" s="25" t="s">
        <v>41</v>
      </c>
      <c r="J57" s="25" t="s">
        <v>53</v>
      </c>
      <c r="K57" s="13">
        <v>1</v>
      </c>
      <c r="L57" s="14">
        <v>17697</v>
      </c>
      <c r="M57" s="44">
        <v>1.25</v>
      </c>
      <c r="N57" s="42" t="s">
        <v>64</v>
      </c>
      <c r="O57" s="14">
        <v>4.75</v>
      </c>
      <c r="P57" s="14">
        <f t="shared" si="15"/>
        <v>84060.75</v>
      </c>
      <c r="Q57" s="15">
        <v>0.5</v>
      </c>
      <c r="R57" s="16">
        <f t="shared" si="8"/>
        <v>57791.76</v>
      </c>
      <c r="S57" s="17">
        <f t="shared" si="12"/>
        <v>0.1</v>
      </c>
      <c r="T57" s="16">
        <f t="shared" si="13"/>
        <v>10507.59</v>
      </c>
      <c r="U57" s="22"/>
      <c r="V57" s="106">
        <f t="shared" si="14"/>
        <v>0</v>
      </c>
      <c r="W57" s="19">
        <f t="shared" si="9"/>
        <v>173375.29</v>
      </c>
      <c r="X57" s="117"/>
      <c r="Y57" s="112">
        <f t="shared" si="10"/>
        <v>173375.29</v>
      </c>
    </row>
    <row r="58" spans="1:25" s="20" customFormat="1" ht="15">
      <c r="A58" s="11">
        <v>28</v>
      </c>
      <c r="B58" s="21" t="s">
        <v>101</v>
      </c>
      <c r="C58" s="23" t="s">
        <v>84</v>
      </c>
      <c r="D58" s="25" t="s">
        <v>22</v>
      </c>
      <c r="E58" s="42" t="s">
        <v>201</v>
      </c>
      <c r="F58" s="42" t="s">
        <v>70</v>
      </c>
      <c r="G58" s="42"/>
      <c r="H58" s="42" t="s">
        <v>86</v>
      </c>
      <c r="I58" s="25" t="s">
        <v>41</v>
      </c>
      <c r="J58" s="25" t="s">
        <v>53</v>
      </c>
      <c r="K58" s="13">
        <v>1</v>
      </c>
      <c r="L58" s="14">
        <v>17697</v>
      </c>
      <c r="M58" s="44">
        <v>1.25</v>
      </c>
      <c r="N58" s="42" t="s">
        <v>64</v>
      </c>
      <c r="O58" s="14">
        <v>4.6900000000000004</v>
      </c>
      <c r="P58" s="14">
        <f t="shared" si="15"/>
        <v>82998.930000000008</v>
      </c>
      <c r="Q58" s="15">
        <v>0.5</v>
      </c>
      <c r="R58" s="16">
        <f t="shared" si="8"/>
        <v>57061.77</v>
      </c>
      <c r="S58" s="17">
        <f t="shared" si="12"/>
        <v>0.1</v>
      </c>
      <c r="T58" s="16">
        <f t="shared" si="13"/>
        <v>10374.870000000001</v>
      </c>
      <c r="U58" s="22"/>
      <c r="V58" s="106">
        <f t="shared" si="14"/>
        <v>0</v>
      </c>
      <c r="W58" s="19">
        <f t="shared" si="9"/>
        <v>171185.3</v>
      </c>
      <c r="X58" s="117"/>
      <c r="Y58" s="112">
        <f t="shared" si="10"/>
        <v>171185.3</v>
      </c>
    </row>
    <row r="59" spans="1:25" s="20" customFormat="1" ht="15">
      <c r="A59" s="11">
        <v>29</v>
      </c>
      <c r="B59" s="21" t="s">
        <v>152</v>
      </c>
      <c r="C59" s="23" t="s">
        <v>84</v>
      </c>
      <c r="D59" s="25" t="s">
        <v>22</v>
      </c>
      <c r="E59" s="42" t="s">
        <v>202</v>
      </c>
      <c r="F59" s="53" t="s">
        <v>88</v>
      </c>
      <c r="G59" s="42"/>
      <c r="H59" s="42" t="s">
        <v>86</v>
      </c>
      <c r="I59" s="25" t="s">
        <v>41</v>
      </c>
      <c r="J59" s="25" t="s">
        <v>53</v>
      </c>
      <c r="K59" s="13">
        <v>2</v>
      </c>
      <c r="L59" s="14">
        <v>17697</v>
      </c>
      <c r="M59" s="44">
        <v>1.25</v>
      </c>
      <c r="N59" s="42" t="s">
        <v>91</v>
      </c>
      <c r="O59" s="14">
        <v>4.3</v>
      </c>
      <c r="P59" s="14">
        <f t="shared" si="15"/>
        <v>76097.099999999991</v>
      </c>
      <c r="Q59" s="15">
        <v>0.5</v>
      </c>
      <c r="R59" s="16">
        <f t="shared" si="8"/>
        <v>52316.76</v>
      </c>
      <c r="S59" s="17">
        <f t="shared" si="12"/>
        <v>0.1</v>
      </c>
      <c r="T59" s="16">
        <f t="shared" si="13"/>
        <v>9512.14</v>
      </c>
      <c r="U59" s="22"/>
      <c r="V59" s="106">
        <f t="shared" si="14"/>
        <v>0</v>
      </c>
      <c r="W59" s="19">
        <f t="shared" si="9"/>
        <v>156950.28</v>
      </c>
      <c r="X59" s="117"/>
      <c r="Y59" s="112">
        <f t="shared" si="10"/>
        <v>156950.28</v>
      </c>
    </row>
    <row r="60" spans="1:25" s="20" customFormat="1" ht="15">
      <c r="A60" s="11">
        <v>30</v>
      </c>
      <c r="B60" s="21" t="s">
        <v>180</v>
      </c>
      <c r="C60" s="23" t="s">
        <v>84</v>
      </c>
      <c r="D60" s="25" t="s">
        <v>22</v>
      </c>
      <c r="E60" s="42" t="s">
        <v>203</v>
      </c>
      <c r="F60" s="46" t="s">
        <v>81</v>
      </c>
      <c r="G60" s="42"/>
      <c r="H60" s="42" t="s">
        <v>86</v>
      </c>
      <c r="I60" s="25" t="s">
        <v>41</v>
      </c>
      <c r="J60" s="25" t="s">
        <v>53</v>
      </c>
      <c r="K60" s="13">
        <v>3</v>
      </c>
      <c r="L60" s="14">
        <v>17697</v>
      </c>
      <c r="M60" s="44">
        <v>1.25</v>
      </c>
      <c r="N60" s="42" t="s">
        <v>47</v>
      </c>
      <c r="O60" s="14">
        <v>4.07</v>
      </c>
      <c r="P60" s="14">
        <f t="shared" si="15"/>
        <v>72026.790000000008</v>
      </c>
      <c r="Q60" s="15">
        <v>0.5</v>
      </c>
      <c r="R60" s="16">
        <f t="shared" si="8"/>
        <v>49518.42</v>
      </c>
      <c r="S60" s="17">
        <f t="shared" si="12"/>
        <v>0.1</v>
      </c>
      <c r="T60" s="16">
        <f t="shared" si="13"/>
        <v>9003.35</v>
      </c>
      <c r="U60" s="22"/>
      <c r="V60" s="106">
        <f t="shared" si="14"/>
        <v>0</v>
      </c>
      <c r="W60" s="19">
        <f t="shared" si="9"/>
        <v>148555.26</v>
      </c>
      <c r="X60" s="117"/>
      <c r="Y60" s="112">
        <f t="shared" si="10"/>
        <v>148555.26</v>
      </c>
    </row>
    <row r="61" spans="1:25" s="20" customFormat="1" ht="15">
      <c r="A61" s="11">
        <v>31</v>
      </c>
      <c r="B61" s="21" t="s">
        <v>102</v>
      </c>
      <c r="C61" s="23" t="s">
        <v>84</v>
      </c>
      <c r="D61" s="25" t="s">
        <v>22</v>
      </c>
      <c r="E61" s="42" t="s">
        <v>204</v>
      </c>
      <c r="F61" s="46" t="s">
        <v>46</v>
      </c>
      <c r="G61" s="42"/>
      <c r="H61" s="42" t="s">
        <v>86</v>
      </c>
      <c r="I61" s="25" t="s">
        <v>41</v>
      </c>
      <c r="J61" s="25" t="s">
        <v>53</v>
      </c>
      <c r="K61" s="13">
        <v>3</v>
      </c>
      <c r="L61" s="14">
        <v>17697</v>
      </c>
      <c r="M61" s="44">
        <v>1.25</v>
      </c>
      <c r="N61" s="42" t="s">
        <v>47</v>
      </c>
      <c r="O61" s="14">
        <v>4.1399999999999997</v>
      </c>
      <c r="P61" s="14">
        <f t="shared" si="15"/>
        <v>73265.579999999987</v>
      </c>
      <c r="Q61" s="15">
        <v>0.5</v>
      </c>
      <c r="R61" s="16">
        <f t="shared" si="8"/>
        <v>50370.09</v>
      </c>
      <c r="S61" s="17">
        <f t="shared" si="12"/>
        <v>0.1</v>
      </c>
      <c r="T61" s="16">
        <f t="shared" si="13"/>
        <v>9158.2000000000007</v>
      </c>
      <c r="U61" s="22"/>
      <c r="V61" s="106">
        <f t="shared" si="14"/>
        <v>0</v>
      </c>
      <c r="W61" s="19">
        <f t="shared" si="9"/>
        <v>151110.26999999999</v>
      </c>
      <c r="X61" s="117"/>
      <c r="Y61" s="112">
        <f t="shared" si="10"/>
        <v>151110.26999999999</v>
      </c>
    </row>
    <row r="62" spans="1:25" s="20" customFormat="1" ht="15">
      <c r="A62" s="11">
        <v>32</v>
      </c>
      <c r="B62" s="21" t="s">
        <v>103</v>
      </c>
      <c r="C62" s="23" t="s">
        <v>84</v>
      </c>
      <c r="D62" s="25" t="s">
        <v>22</v>
      </c>
      <c r="E62" s="42" t="s">
        <v>176</v>
      </c>
      <c r="F62" s="5" t="s">
        <v>88</v>
      </c>
      <c r="G62" s="42"/>
      <c r="H62" s="42" t="s">
        <v>86</v>
      </c>
      <c r="I62" s="25" t="s">
        <v>41</v>
      </c>
      <c r="J62" s="25" t="s">
        <v>53</v>
      </c>
      <c r="K62" s="13">
        <v>2</v>
      </c>
      <c r="L62" s="14">
        <v>17697</v>
      </c>
      <c r="M62" s="44">
        <v>1.25</v>
      </c>
      <c r="N62" s="42" t="s">
        <v>91</v>
      </c>
      <c r="O62" s="14">
        <v>4.3</v>
      </c>
      <c r="P62" s="14">
        <f t="shared" si="15"/>
        <v>76097.099999999991</v>
      </c>
      <c r="Q62" s="15">
        <v>0.5</v>
      </c>
      <c r="R62" s="16">
        <f t="shared" si="8"/>
        <v>52316.76</v>
      </c>
      <c r="S62" s="17">
        <f t="shared" si="12"/>
        <v>0.1</v>
      </c>
      <c r="T62" s="16">
        <f t="shared" si="13"/>
        <v>9512.14</v>
      </c>
      <c r="U62" s="22"/>
      <c r="V62" s="106">
        <f t="shared" si="14"/>
        <v>0</v>
      </c>
      <c r="W62" s="19">
        <f t="shared" si="9"/>
        <v>156950.28</v>
      </c>
      <c r="X62" s="117"/>
      <c r="Y62" s="112">
        <f t="shared" si="10"/>
        <v>156950.28</v>
      </c>
    </row>
    <row r="63" spans="1:25" s="20" customFormat="1" ht="15">
      <c r="A63" s="11">
        <v>33</v>
      </c>
      <c r="B63" s="21" t="s">
        <v>104</v>
      </c>
      <c r="C63" s="23" t="s">
        <v>84</v>
      </c>
      <c r="D63" s="25" t="s">
        <v>22</v>
      </c>
      <c r="E63" s="42" t="s">
        <v>205</v>
      </c>
      <c r="F63" s="5" t="s">
        <v>88</v>
      </c>
      <c r="G63" s="42"/>
      <c r="H63" s="42" t="s">
        <v>86</v>
      </c>
      <c r="I63" s="25" t="s">
        <v>41</v>
      </c>
      <c r="J63" s="25" t="s">
        <v>53</v>
      </c>
      <c r="K63" s="13">
        <v>2</v>
      </c>
      <c r="L63" s="14">
        <v>17697</v>
      </c>
      <c r="M63" s="44">
        <v>1.25</v>
      </c>
      <c r="N63" s="42" t="s">
        <v>91</v>
      </c>
      <c r="O63" s="14">
        <v>4.3</v>
      </c>
      <c r="P63" s="14">
        <f t="shared" si="15"/>
        <v>76097.099999999991</v>
      </c>
      <c r="Q63" s="15">
        <v>0.5</v>
      </c>
      <c r="R63" s="16">
        <f t="shared" si="8"/>
        <v>52316.76</v>
      </c>
      <c r="S63" s="17">
        <f t="shared" si="12"/>
        <v>0.1</v>
      </c>
      <c r="T63" s="16">
        <f t="shared" si="13"/>
        <v>9512.14</v>
      </c>
      <c r="U63" s="22"/>
      <c r="V63" s="106">
        <f t="shared" si="14"/>
        <v>0</v>
      </c>
      <c r="W63" s="19">
        <f t="shared" si="9"/>
        <v>156950.28</v>
      </c>
      <c r="X63" s="117"/>
      <c r="Y63" s="112">
        <f t="shared" si="10"/>
        <v>156950.28</v>
      </c>
    </row>
    <row r="64" spans="1:25" s="20" customFormat="1" ht="15">
      <c r="A64" s="11">
        <v>34</v>
      </c>
      <c r="B64" s="21" t="s">
        <v>105</v>
      </c>
      <c r="C64" s="23" t="s">
        <v>84</v>
      </c>
      <c r="D64" s="25" t="s">
        <v>94</v>
      </c>
      <c r="E64" s="42" t="s">
        <v>159</v>
      </c>
      <c r="F64" s="42" t="s">
        <v>70</v>
      </c>
      <c r="G64" s="42"/>
      <c r="H64" s="42" t="s">
        <v>86</v>
      </c>
      <c r="I64" s="25" t="s">
        <v>41</v>
      </c>
      <c r="J64" s="25" t="s">
        <v>69</v>
      </c>
      <c r="K64" s="13">
        <v>1</v>
      </c>
      <c r="L64" s="14">
        <v>17697</v>
      </c>
      <c r="M64" s="44">
        <v>1.25</v>
      </c>
      <c r="N64" s="42" t="s">
        <v>64</v>
      </c>
      <c r="O64" s="14">
        <v>4.45</v>
      </c>
      <c r="P64" s="14">
        <f t="shared" si="15"/>
        <v>78751.650000000009</v>
      </c>
      <c r="Q64" s="15">
        <v>0.5</v>
      </c>
      <c r="R64" s="16">
        <f t="shared" si="8"/>
        <v>54141.760000000002</v>
      </c>
      <c r="S64" s="17">
        <f t="shared" si="12"/>
        <v>0.1</v>
      </c>
      <c r="T64" s="16">
        <f t="shared" si="13"/>
        <v>9843.9599999999991</v>
      </c>
      <c r="U64" s="22"/>
      <c r="V64" s="106">
        <f t="shared" si="14"/>
        <v>0</v>
      </c>
      <c r="W64" s="19">
        <f t="shared" si="9"/>
        <v>162425.28</v>
      </c>
      <c r="X64" s="117"/>
      <c r="Y64" s="112">
        <f t="shared" si="10"/>
        <v>162425.28</v>
      </c>
    </row>
    <row r="65" spans="1:25" s="20" customFormat="1" ht="15" hidden="1">
      <c r="A65" s="11">
        <v>55</v>
      </c>
      <c r="B65" s="21"/>
      <c r="C65" s="23" t="s">
        <v>84</v>
      </c>
      <c r="D65" s="25" t="s">
        <v>94</v>
      </c>
      <c r="E65" s="42"/>
      <c r="F65" s="42"/>
      <c r="G65" s="42"/>
      <c r="H65" s="42"/>
      <c r="I65" s="25"/>
      <c r="J65" s="25"/>
      <c r="K65" s="13"/>
      <c r="L65" s="14">
        <v>17697</v>
      </c>
      <c r="M65" s="44"/>
      <c r="N65" s="42"/>
      <c r="O65" s="14"/>
      <c r="P65" s="14">
        <f t="shared" si="15"/>
        <v>0</v>
      </c>
      <c r="Q65" s="15">
        <f t="shared" si="5"/>
        <v>0</v>
      </c>
      <c r="R65" s="16">
        <f t="shared" si="8"/>
        <v>0</v>
      </c>
      <c r="S65" s="17">
        <f t="shared" si="12"/>
        <v>0</v>
      </c>
      <c r="T65" s="16">
        <f t="shared" si="13"/>
        <v>0</v>
      </c>
      <c r="U65" s="22"/>
      <c r="V65" s="104"/>
      <c r="W65" s="19">
        <f t="shared" si="9"/>
        <v>0</v>
      </c>
      <c r="X65" s="102"/>
      <c r="Y65" s="112">
        <f t="shared" si="10"/>
        <v>0</v>
      </c>
    </row>
    <row r="66" spans="1:25" s="20" customFormat="1" ht="15" hidden="1">
      <c r="A66" s="11">
        <v>56</v>
      </c>
      <c r="B66" s="21"/>
      <c r="C66" s="23" t="s">
        <v>84</v>
      </c>
      <c r="D66" s="25" t="s">
        <v>94</v>
      </c>
      <c r="E66" s="42"/>
      <c r="F66" s="42"/>
      <c r="G66" s="42"/>
      <c r="H66" s="42"/>
      <c r="I66" s="25"/>
      <c r="J66" s="25"/>
      <c r="K66" s="13"/>
      <c r="L66" s="14">
        <v>17697</v>
      </c>
      <c r="M66" s="44"/>
      <c r="N66" s="42"/>
      <c r="O66" s="14"/>
      <c r="P66" s="14">
        <f t="shared" si="15"/>
        <v>0</v>
      </c>
      <c r="Q66" s="15">
        <f t="shared" si="5"/>
        <v>0</v>
      </c>
      <c r="R66" s="16">
        <f t="shared" si="8"/>
        <v>0</v>
      </c>
      <c r="S66" s="17">
        <f t="shared" si="12"/>
        <v>0</v>
      </c>
      <c r="T66" s="16">
        <f t="shared" si="13"/>
        <v>0</v>
      </c>
      <c r="U66" s="22"/>
      <c r="V66" s="104"/>
      <c r="W66" s="19">
        <f t="shared" si="9"/>
        <v>0</v>
      </c>
      <c r="X66" s="102"/>
      <c r="Y66" s="112">
        <f t="shared" si="10"/>
        <v>0</v>
      </c>
    </row>
    <row r="67" spans="1:25" s="20" customFormat="1" ht="15" hidden="1">
      <c r="A67" s="11">
        <v>57</v>
      </c>
      <c r="B67" s="21"/>
      <c r="C67" s="23" t="s">
        <v>84</v>
      </c>
      <c r="D67" s="25" t="s">
        <v>94</v>
      </c>
      <c r="E67" s="42"/>
      <c r="F67" s="42"/>
      <c r="G67" s="42"/>
      <c r="H67" s="42"/>
      <c r="I67" s="25"/>
      <c r="J67" s="25"/>
      <c r="K67" s="13"/>
      <c r="L67" s="14">
        <v>17697</v>
      </c>
      <c r="M67" s="44"/>
      <c r="N67" s="42"/>
      <c r="O67" s="14"/>
      <c r="P67" s="14">
        <f t="shared" si="15"/>
        <v>0</v>
      </c>
      <c r="Q67" s="15">
        <f t="shared" si="5"/>
        <v>0</v>
      </c>
      <c r="R67" s="16">
        <f t="shared" si="8"/>
        <v>0</v>
      </c>
      <c r="S67" s="17">
        <f t="shared" si="12"/>
        <v>0</v>
      </c>
      <c r="T67" s="16">
        <f t="shared" si="13"/>
        <v>0</v>
      </c>
      <c r="U67" s="22"/>
      <c r="V67" s="104"/>
      <c r="W67" s="19">
        <f t="shared" si="9"/>
        <v>0</v>
      </c>
      <c r="X67" s="102"/>
      <c r="Y67" s="112">
        <f t="shared" si="10"/>
        <v>0</v>
      </c>
    </row>
    <row r="68" spans="1:25" s="20" customFormat="1" ht="15" hidden="1">
      <c r="A68" s="11">
        <v>58</v>
      </c>
      <c r="B68" s="21"/>
      <c r="C68" s="23" t="s">
        <v>84</v>
      </c>
      <c r="D68" s="25" t="s">
        <v>94</v>
      </c>
      <c r="E68" s="42"/>
      <c r="F68" s="42"/>
      <c r="G68" s="42"/>
      <c r="H68" s="42"/>
      <c r="I68" s="25"/>
      <c r="J68" s="25"/>
      <c r="K68" s="13"/>
      <c r="L68" s="14">
        <v>17697</v>
      </c>
      <c r="M68" s="44"/>
      <c r="N68" s="42"/>
      <c r="O68" s="14"/>
      <c r="P68" s="14">
        <f t="shared" si="15"/>
        <v>0</v>
      </c>
      <c r="Q68" s="15">
        <f t="shared" si="5"/>
        <v>0</v>
      </c>
      <c r="R68" s="16">
        <f t="shared" si="8"/>
        <v>0</v>
      </c>
      <c r="S68" s="17">
        <f t="shared" si="12"/>
        <v>0</v>
      </c>
      <c r="T68" s="16">
        <f t="shared" si="13"/>
        <v>0</v>
      </c>
      <c r="U68" s="22"/>
      <c r="V68" s="104"/>
      <c r="W68" s="19">
        <f t="shared" si="9"/>
        <v>0</v>
      </c>
      <c r="X68" s="102"/>
      <c r="Y68" s="112">
        <f t="shared" si="10"/>
        <v>0</v>
      </c>
    </row>
    <row r="69" spans="1:25" s="20" customFormat="1" ht="15" hidden="1">
      <c r="A69" s="11">
        <v>59</v>
      </c>
      <c r="B69" s="21"/>
      <c r="C69" s="23" t="s">
        <v>84</v>
      </c>
      <c r="D69" s="25" t="s">
        <v>94</v>
      </c>
      <c r="E69" s="42"/>
      <c r="F69" s="42"/>
      <c r="G69" s="42"/>
      <c r="H69" s="42"/>
      <c r="I69" s="25"/>
      <c r="J69" s="25"/>
      <c r="K69" s="13"/>
      <c r="L69" s="14">
        <v>17697</v>
      </c>
      <c r="M69" s="44"/>
      <c r="N69" s="42"/>
      <c r="O69" s="14"/>
      <c r="P69" s="14">
        <f t="shared" si="15"/>
        <v>0</v>
      </c>
      <c r="Q69" s="15">
        <f t="shared" si="5"/>
        <v>0</v>
      </c>
      <c r="R69" s="16">
        <f t="shared" si="8"/>
        <v>0</v>
      </c>
      <c r="S69" s="17">
        <f t="shared" si="12"/>
        <v>0</v>
      </c>
      <c r="T69" s="16">
        <f t="shared" si="13"/>
        <v>0</v>
      </c>
      <c r="U69" s="22"/>
      <c r="V69" s="104"/>
      <c r="W69" s="19">
        <f t="shared" si="9"/>
        <v>0</v>
      </c>
      <c r="X69" s="102"/>
      <c r="Y69" s="112">
        <f t="shared" si="10"/>
        <v>0</v>
      </c>
    </row>
    <row r="70" spans="1:25" s="20" customFormat="1" ht="15" hidden="1">
      <c r="A70" s="11">
        <v>60</v>
      </c>
      <c r="B70" s="21"/>
      <c r="C70" s="23" t="s">
        <v>84</v>
      </c>
      <c r="D70" s="25" t="s">
        <v>94</v>
      </c>
      <c r="E70" s="5"/>
      <c r="F70" s="5"/>
      <c r="G70" s="5"/>
      <c r="H70" s="5"/>
      <c r="I70" s="25"/>
      <c r="J70" s="25"/>
      <c r="K70" s="13"/>
      <c r="L70" s="14">
        <v>17697</v>
      </c>
      <c r="M70" s="44"/>
      <c r="N70" s="14"/>
      <c r="O70" s="5"/>
      <c r="P70" s="14">
        <f t="shared" si="15"/>
        <v>0</v>
      </c>
      <c r="Q70" s="15">
        <f t="shared" si="5"/>
        <v>0</v>
      </c>
      <c r="R70" s="16">
        <f t="shared" si="8"/>
        <v>0</v>
      </c>
      <c r="S70" s="17">
        <f t="shared" si="12"/>
        <v>0</v>
      </c>
      <c r="T70" s="16">
        <f t="shared" si="13"/>
        <v>0</v>
      </c>
      <c r="U70" s="22"/>
      <c r="V70" s="104"/>
      <c r="W70" s="19">
        <f t="shared" si="9"/>
        <v>0</v>
      </c>
      <c r="X70" s="102"/>
      <c r="Y70" s="112">
        <f t="shared" si="10"/>
        <v>0</v>
      </c>
    </row>
    <row r="71" spans="1:25" s="20" customFormat="1" ht="15" hidden="1">
      <c r="A71" s="11">
        <v>61</v>
      </c>
      <c r="B71" s="21"/>
      <c r="C71" s="23" t="s">
        <v>84</v>
      </c>
      <c r="D71" s="25" t="s">
        <v>94</v>
      </c>
      <c r="E71" s="42"/>
      <c r="F71" s="42"/>
      <c r="G71" s="42"/>
      <c r="H71" s="42"/>
      <c r="I71" s="25"/>
      <c r="J71" s="25"/>
      <c r="K71" s="13"/>
      <c r="L71" s="14">
        <v>17697</v>
      </c>
      <c r="M71" s="44"/>
      <c r="N71" s="42"/>
      <c r="O71" s="14"/>
      <c r="P71" s="14">
        <f t="shared" si="15"/>
        <v>0</v>
      </c>
      <c r="Q71" s="15">
        <f t="shared" si="5"/>
        <v>0</v>
      </c>
      <c r="R71" s="16">
        <f t="shared" si="8"/>
        <v>0</v>
      </c>
      <c r="S71" s="17">
        <f t="shared" si="12"/>
        <v>0</v>
      </c>
      <c r="T71" s="16">
        <f t="shared" si="13"/>
        <v>0</v>
      </c>
      <c r="U71" s="22"/>
      <c r="V71" s="104"/>
      <c r="W71" s="19">
        <f t="shared" si="9"/>
        <v>0</v>
      </c>
      <c r="X71" s="102"/>
      <c r="Y71" s="112">
        <f t="shared" si="10"/>
        <v>0</v>
      </c>
    </row>
    <row r="72" spans="1:25" s="20" customFormat="1" ht="15" hidden="1">
      <c r="A72" s="11">
        <v>62</v>
      </c>
      <c r="B72" s="21"/>
      <c r="C72" s="23" t="s">
        <v>84</v>
      </c>
      <c r="D72" s="25" t="s">
        <v>94</v>
      </c>
      <c r="E72" s="42"/>
      <c r="F72" s="42"/>
      <c r="G72" s="42"/>
      <c r="H72" s="42"/>
      <c r="I72" s="25"/>
      <c r="J72" s="25"/>
      <c r="K72" s="13"/>
      <c r="L72" s="14">
        <v>17697</v>
      </c>
      <c r="M72" s="44"/>
      <c r="N72" s="42"/>
      <c r="O72" s="14"/>
      <c r="P72" s="14">
        <f t="shared" si="15"/>
        <v>0</v>
      </c>
      <c r="Q72" s="15">
        <f t="shared" si="5"/>
        <v>0</v>
      </c>
      <c r="R72" s="16">
        <f t="shared" si="8"/>
        <v>0</v>
      </c>
      <c r="S72" s="17">
        <f t="shared" si="12"/>
        <v>0</v>
      </c>
      <c r="T72" s="16">
        <f t="shared" si="13"/>
        <v>0</v>
      </c>
      <c r="U72" s="22"/>
      <c r="V72" s="104"/>
      <c r="W72" s="19">
        <f t="shared" si="9"/>
        <v>0</v>
      </c>
      <c r="X72" s="102"/>
      <c r="Y72" s="112">
        <f t="shared" si="10"/>
        <v>0</v>
      </c>
    </row>
    <row r="73" spans="1:25" s="20" customFormat="1" ht="45">
      <c r="A73" s="11">
        <v>35</v>
      </c>
      <c r="B73" s="23" t="s">
        <v>108</v>
      </c>
      <c r="C73" s="23" t="s">
        <v>109</v>
      </c>
      <c r="D73" s="5" t="s">
        <v>22</v>
      </c>
      <c r="E73" s="5" t="s">
        <v>206</v>
      </c>
      <c r="F73" s="46" t="s">
        <v>81</v>
      </c>
      <c r="G73" s="5"/>
      <c r="H73" s="5">
        <v>0.25</v>
      </c>
      <c r="I73" s="25" t="s">
        <v>107</v>
      </c>
      <c r="J73" s="25" t="s">
        <v>107</v>
      </c>
      <c r="K73" s="13">
        <v>1</v>
      </c>
      <c r="L73" s="14">
        <v>17697</v>
      </c>
      <c r="M73" s="44">
        <v>0.25</v>
      </c>
      <c r="N73" s="42"/>
      <c r="O73" s="14">
        <v>3.12</v>
      </c>
      <c r="P73" s="14">
        <f t="shared" si="15"/>
        <v>55214.64</v>
      </c>
      <c r="Q73" s="15">
        <f t="shared" si="5"/>
        <v>0</v>
      </c>
      <c r="R73" s="16">
        <f t="shared" si="8"/>
        <v>0</v>
      </c>
      <c r="S73" s="17">
        <f t="shared" si="12"/>
        <v>0.1</v>
      </c>
      <c r="T73" s="16">
        <f t="shared" si="13"/>
        <v>1380.37</v>
      </c>
      <c r="U73" s="22"/>
      <c r="V73" s="104"/>
      <c r="W73" s="19">
        <f t="shared" si="9"/>
        <v>15184.03</v>
      </c>
      <c r="X73" s="117"/>
      <c r="Y73" s="112">
        <f t="shared" si="10"/>
        <v>15184.03</v>
      </c>
    </row>
    <row r="74" spans="1:25" s="20" customFormat="1" ht="45" hidden="1">
      <c r="A74" s="11">
        <v>66</v>
      </c>
      <c r="B74" s="21"/>
      <c r="C74" s="23" t="s">
        <v>110</v>
      </c>
      <c r="D74" s="5"/>
      <c r="E74" s="42"/>
      <c r="F74" s="42"/>
      <c r="G74" s="42"/>
      <c r="H74" s="42"/>
      <c r="I74" s="25"/>
      <c r="J74" s="25"/>
      <c r="K74" s="13"/>
      <c r="L74" s="14">
        <v>17697</v>
      </c>
      <c r="M74" s="44"/>
      <c r="N74" s="42"/>
      <c r="O74" s="14"/>
      <c r="P74" s="14">
        <f t="shared" si="15"/>
        <v>0</v>
      </c>
      <c r="Q74" s="15">
        <f t="shared" si="5"/>
        <v>0</v>
      </c>
      <c r="R74" s="16">
        <f t="shared" si="8"/>
        <v>0</v>
      </c>
      <c r="S74" s="17">
        <f t="shared" si="12"/>
        <v>0</v>
      </c>
      <c r="T74" s="16">
        <f t="shared" si="13"/>
        <v>0</v>
      </c>
      <c r="U74" s="22"/>
      <c r="V74" s="104"/>
      <c r="W74" s="19">
        <f t="shared" si="9"/>
        <v>0</v>
      </c>
      <c r="X74" s="102"/>
      <c r="Y74" s="112">
        <f t="shared" si="10"/>
        <v>0</v>
      </c>
    </row>
    <row r="75" spans="1:25" s="20" customFormat="1" ht="45" hidden="1">
      <c r="A75" s="11">
        <v>67</v>
      </c>
      <c r="B75" s="21"/>
      <c r="C75" s="23" t="s">
        <v>111</v>
      </c>
      <c r="D75" s="5"/>
      <c r="E75" s="42"/>
      <c r="F75" s="42"/>
      <c r="G75" s="42"/>
      <c r="H75" s="42"/>
      <c r="I75" s="25"/>
      <c r="J75" s="25"/>
      <c r="K75" s="13"/>
      <c r="L75" s="14">
        <v>17697</v>
      </c>
      <c r="M75" s="44"/>
      <c r="N75" s="27"/>
      <c r="O75" s="14"/>
      <c r="P75" s="14">
        <f t="shared" si="15"/>
        <v>0</v>
      </c>
      <c r="Q75" s="15">
        <f t="shared" si="5"/>
        <v>0</v>
      </c>
      <c r="R75" s="16">
        <f t="shared" si="8"/>
        <v>0</v>
      </c>
      <c r="S75" s="17">
        <f t="shared" si="12"/>
        <v>0</v>
      </c>
      <c r="T75" s="16">
        <f t="shared" si="13"/>
        <v>0</v>
      </c>
      <c r="U75" s="22"/>
      <c r="V75" s="104"/>
      <c r="W75" s="19">
        <f t="shared" si="9"/>
        <v>0</v>
      </c>
      <c r="X75" s="102"/>
      <c r="Y75" s="112">
        <f t="shared" si="10"/>
        <v>0</v>
      </c>
    </row>
    <row r="76" spans="1:25" s="20" customFormat="1" ht="30">
      <c r="A76" s="11">
        <v>36</v>
      </c>
      <c r="B76" s="134" t="s">
        <v>112</v>
      </c>
      <c r="C76" s="23" t="s">
        <v>113</v>
      </c>
      <c r="D76" s="5" t="s">
        <v>94</v>
      </c>
      <c r="E76" s="42" t="s">
        <v>207</v>
      </c>
      <c r="F76" s="46" t="s">
        <v>98</v>
      </c>
      <c r="G76" s="42"/>
      <c r="H76" s="42" t="s">
        <v>86</v>
      </c>
      <c r="I76" s="25" t="s">
        <v>107</v>
      </c>
      <c r="J76" s="25" t="s">
        <v>107</v>
      </c>
      <c r="K76" s="13">
        <v>1</v>
      </c>
      <c r="L76" s="14">
        <v>17697</v>
      </c>
      <c r="M76" s="44">
        <v>1.5</v>
      </c>
      <c r="N76" s="27"/>
      <c r="O76" s="14">
        <v>3.04</v>
      </c>
      <c r="P76" s="14">
        <f>L76*O76</f>
        <v>53798.879999999997</v>
      </c>
      <c r="Q76" s="15">
        <f t="shared" si="5"/>
        <v>0</v>
      </c>
      <c r="R76" s="16">
        <f t="shared" si="8"/>
        <v>0</v>
      </c>
      <c r="S76" s="17">
        <f t="shared" si="12"/>
        <v>0.1</v>
      </c>
      <c r="T76" s="16">
        <f t="shared" si="13"/>
        <v>8069.83</v>
      </c>
      <c r="U76" s="22">
        <v>0.3</v>
      </c>
      <c r="V76" s="106">
        <f>L76*M76*U76</f>
        <v>7963.65</v>
      </c>
      <c r="W76" s="19">
        <f>ROUND(P76*M76+T76+R76+V76,2)</f>
        <v>96731.8</v>
      </c>
      <c r="X76" s="117"/>
      <c r="Y76" s="112">
        <f t="shared" si="10"/>
        <v>96731.8</v>
      </c>
    </row>
    <row r="77" spans="1:25" s="20" customFormat="1" ht="30">
      <c r="A77" s="11">
        <v>37</v>
      </c>
      <c r="B77" s="21" t="s">
        <v>115</v>
      </c>
      <c r="C77" s="23" t="s">
        <v>113</v>
      </c>
      <c r="D77" s="5" t="s">
        <v>94</v>
      </c>
      <c r="E77" s="42" t="s">
        <v>208</v>
      </c>
      <c r="F77" s="42" t="s">
        <v>88</v>
      </c>
      <c r="G77" s="42"/>
      <c r="H77" s="42" t="s">
        <v>86</v>
      </c>
      <c r="I77" s="25" t="s">
        <v>107</v>
      </c>
      <c r="J77" s="25" t="s">
        <v>107</v>
      </c>
      <c r="K77" s="13">
        <v>1</v>
      </c>
      <c r="L77" s="14">
        <v>17697</v>
      </c>
      <c r="M77" s="44">
        <v>1.25</v>
      </c>
      <c r="N77" s="27"/>
      <c r="O77" s="14">
        <v>3.19</v>
      </c>
      <c r="P77" s="14">
        <f t="shared" si="15"/>
        <v>56453.43</v>
      </c>
      <c r="Q77" s="15">
        <f t="shared" si="5"/>
        <v>0</v>
      </c>
      <c r="R77" s="16">
        <f t="shared" si="8"/>
        <v>0</v>
      </c>
      <c r="S77" s="17">
        <f t="shared" si="12"/>
        <v>0.1</v>
      </c>
      <c r="T77" s="16">
        <f t="shared" si="13"/>
        <v>7056.68</v>
      </c>
      <c r="U77" s="22">
        <v>0.3</v>
      </c>
      <c r="V77" s="106">
        <f t="shared" ref="V77:V85" si="16">L77*M77*U77</f>
        <v>6636.375</v>
      </c>
      <c r="W77" s="19">
        <f t="shared" si="9"/>
        <v>84259.839999999997</v>
      </c>
      <c r="X77" s="117"/>
      <c r="Y77" s="112">
        <f t="shared" si="10"/>
        <v>84259.839999999997</v>
      </c>
    </row>
    <row r="78" spans="1:25" s="20" customFormat="1" ht="30">
      <c r="A78" s="11">
        <v>38</v>
      </c>
      <c r="B78" s="21" t="s">
        <v>154</v>
      </c>
      <c r="C78" s="23" t="s">
        <v>113</v>
      </c>
      <c r="D78" s="5" t="s">
        <v>94</v>
      </c>
      <c r="E78" s="42" t="s">
        <v>173</v>
      </c>
      <c r="F78" s="42" t="s">
        <v>60</v>
      </c>
      <c r="G78" s="42"/>
      <c r="H78" s="42" t="s">
        <v>86</v>
      </c>
      <c r="I78" s="25" t="s">
        <v>107</v>
      </c>
      <c r="J78" s="25" t="s">
        <v>107</v>
      </c>
      <c r="K78" s="13">
        <v>1</v>
      </c>
      <c r="L78" s="14">
        <v>17697</v>
      </c>
      <c r="M78" s="44">
        <v>1.25</v>
      </c>
      <c r="N78" s="27"/>
      <c r="O78" s="14">
        <v>3.01</v>
      </c>
      <c r="P78" s="14">
        <f t="shared" si="15"/>
        <v>53267.969999999994</v>
      </c>
      <c r="Q78" s="15">
        <f t="shared" si="5"/>
        <v>0</v>
      </c>
      <c r="R78" s="16">
        <f t="shared" si="8"/>
        <v>0</v>
      </c>
      <c r="S78" s="17">
        <f t="shared" si="12"/>
        <v>0.1</v>
      </c>
      <c r="T78" s="16">
        <f t="shared" si="13"/>
        <v>6658.5</v>
      </c>
      <c r="U78" s="22">
        <v>0.3</v>
      </c>
      <c r="V78" s="106">
        <f t="shared" si="16"/>
        <v>6636.375</v>
      </c>
      <c r="W78" s="19">
        <f t="shared" si="9"/>
        <v>79879.839999999997</v>
      </c>
      <c r="X78" s="117"/>
      <c r="Y78" s="112">
        <f t="shared" si="10"/>
        <v>79879.839999999997</v>
      </c>
    </row>
    <row r="79" spans="1:25" s="20" customFormat="1" ht="30">
      <c r="A79" s="11">
        <v>39</v>
      </c>
      <c r="B79" s="21" t="s">
        <v>116</v>
      </c>
      <c r="C79" s="23" t="s">
        <v>113</v>
      </c>
      <c r="D79" s="5" t="s">
        <v>94</v>
      </c>
      <c r="E79" s="42" t="s">
        <v>209</v>
      </c>
      <c r="F79" s="42" t="s">
        <v>46</v>
      </c>
      <c r="G79" s="42"/>
      <c r="H79" s="42" t="s">
        <v>86</v>
      </c>
      <c r="I79" s="25" t="s">
        <v>107</v>
      </c>
      <c r="J79" s="25" t="s">
        <v>107</v>
      </c>
      <c r="K79" s="13">
        <v>1</v>
      </c>
      <c r="L79" s="14">
        <v>17697</v>
      </c>
      <c r="M79" s="44">
        <v>1.25</v>
      </c>
      <c r="N79" s="27"/>
      <c r="O79" s="14">
        <v>3.12</v>
      </c>
      <c r="P79" s="14">
        <f t="shared" si="15"/>
        <v>55214.64</v>
      </c>
      <c r="Q79" s="15">
        <f t="shared" si="5"/>
        <v>0</v>
      </c>
      <c r="R79" s="16">
        <f t="shared" si="8"/>
        <v>0</v>
      </c>
      <c r="S79" s="17">
        <f t="shared" si="12"/>
        <v>0.1</v>
      </c>
      <c r="T79" s="16">
        <f t="shared" si="13"/>
        <v>6901.83</v>
      </c>
      <c r="U79" s="22">
        <v>0.3</v>
      </c>
      <c r="V79" s="106">
        <f t="shared" si="16"/>
        <v>6636.375</v>
      </c>
      <c r="W79" s="19">
        <f t="shared" si="9"/>
        <v>82556.509999999995</v>
      </c>
      <c r="X79" s="117"/>
      <c r="Y79" s="112">
        <f t="shared" si="10"/>
        <v>82556.509999999995</v>
      </c>
    </row>
    <row r="80" spans="1:25" s="20" customFormat="1" ht="30">
      <c r="A80" s="11">
        <v>40</v>
      </c>
      <c r="B80" s="21" t="s">
        <v>215</v>
      </c>
      <c r="C80" s="23" t="s">
        <v>113</v>
      </c>
      <c r="D80" s="128" t="s">
        <v>94</v>
      </c>
      <c r="E80" s="42" t="s">
        <v>216</v>
      </c>
      <c r="F80" s="42" t="s">
        <v>169</v>
      </c>
      <c r="G80" s="42"/>
      <c r="H80" s="42" t="s">
        <v>86</v>
      </c>
      <c r="I80" s="25" t="s">
        <v>107</v>
      </c>
      <c r="J80" s="25" t="s">
        <v>107</v>
      </c>
      <c r="K80" s="13">
        <v>1</v>
      </c>
      <c r="L80" s="14">
        <v>17697</v>
      </c>
      <c r="M80" s="44">
        <v>1.25</v>
      </c>
      <c r="N80" s="27"/>
      <c r="O80" s="14">
        <v>2.98</v>
      </c>
      <c r="P80" s="14">
        <f t="shared" si="15"/>
        <v>52737.06</v>
      </c>
      <c r="Q80" s="15">
        <f t="shared" si="5"/>
        <v>0</v>
      </c>
      <c r="R80" s="16">
        <f t="shared" ref="R80:R94" si="17">ROUND((P80*M80+T80)*Q80,2)</f>
        <v>0</v>
      </c>
      <c r="S80" s="17">
        <f t="shared" si="12"/>
        <v>0.1</v>
      </c>
      <c r="T80" s="16">
        <f t="shared" si="13"/>
        <v>6592.13</v>
      </c>
      <c r="U80" s="22">
        <v>0.3</v>
      </c>
      <c r="V80" s="106">
        <f t="shared" si="16"/>
        <v>6636.375</v>
      </c>
      <c r="W80" s="19">
        <f t="shared" si="9"/>
        <v>79149.83</v>
      </c>
      <c r="X80" s="117"/>
      <c r="Y80" s="112">
        <f t="shared" ref="Y80:Y94" si="18">W80-X80</f>
        <v>79149.83</v>
      </c>
    </row>
    <row r="81" spans="1:25" s="20" customFormat="1" ht="30">
      <c r="A81" s="11">
        <v>41</v>
      </c>
      <c r="B81" s="21" t="s">
        <v>117</v>
      </c>
      <c r="C81" s="23" t="s">
        <v>113</v>
      </c>
      <c r="D81" s="5" t="s">
        <v>94</v>
      </c>
      <c r="E81" s="42" t="s">
        <v>210</v>
      </c>
      <c r="F81" s="42" t="s">
        <v>88</v>
      </c>
      <c r="G81" s="42"/>
      <c r="H81" s="42" t="s">
        <v>114</v>
      </c>
      <c r="I81" s="25" t="s">
        <v>107</v>
      </c>
      <c r="J81" s="25" t="s">
        <v>107</v>
      </c>
      <c r="K81" s="13">
        <v>1</v>
      </c>
      <c r="L81" s="14">
        <v>17697</v>
      </c>
      <c r="M81" s="44">
        <v>1.25</v>
      </c>
      <c r="N81" s="27"/>
      <c r="O81" s="14">
        <v>3.19</v>
      </c>
      <c r="P81" s="14">
        <f t="shared" si="15"/>
        <v>56453.43</v>
      </c>
      <c r="Q81" s="15">
        <f t="shared" si="5"/>
        <v>0</v>
      </c>
      <c r="R81" s="16">
        <f t="shared" si="17"/>
        <v>0</v>
      </c>
      <c r="S81" s="17">
        <f t="shared" si="12"/>
        <v>0.1</v>
      </c>
      <c r="T81" s="16">
        <f t="shared" si="13"/>
        <v>7056.68</v>
      </c>
      <c r="U81" s="22">
        <v>0.3</v>
      </c>
      <c r="V81" s="106">
        <f t="shared" si="16"/>
        <v>6636.375</v>
      </c>
      <c r="W81" s="19">
        <f t="shared" si="9"/>
        <v>84259.839999999997</v>
      </c>
      <c r="X81" s="117"/>
      <c r="Y81" s="112">
        <f t="shared" si="18"/>
        <v>84259.839999999997</v>
      </c>
    </row>
    <row r="82" spans="1:25" s="20" customFormat="1" ht="30">
      <c r="A82" s="11">
        <v>42</v>
      </c>
      <c r="B82" s="21" t="s">
        <v>118</v>
      </c>
      <c r="C82" s="23" t="s">
        <v>113</v>
      </c>
      <c r="D82" s="5" t="s">
        <v>94</v>
      </c>
      <c r="E82" s="42" t="s">
        <v>175</v>
      </c>
      <c r="F82" s="42" t="s">
        <v>40</v>
      </c>
      <c r="G82" s="42"/>
      <c r="H82" s="42" t="s">
        <v>86</v>
      </c>
      <c r="I82" s="25" t="s">
        <v>107</v>
      </c>
      <c r="J82" s="25" t="s">
        <v>107</v>
      </c>
      <c r="K82" s="13">
        <v>1</v>
      </c>
      <c r="L82" s="14">
        <v>17697</v>
      </c>
      <c r="M82" s="44">
        <v>1.25</v>
      </c>
      <c r="N82" s="27"/>
      <c r="O82" s="14">
        <v>3.16</v>
      </c>
      <c r="P82" s="14">
        <f t="shared" si="15"/>
        <v>55922.520000000004</v>
      </c>
      <c r="Q82" s="15">
        <f t="shared" si="5"/>
        <v>0</v>
      </c>
      <c r="R82" s="16">
        <f t="shared" si="17"/>
        <v>0</v>
      </c>
      <c r="S82" s="17">
        <f t="shared" ref="S82:S95" si="19">IF(H82&gt;0,10%,0)</f>
        <v>0.1</v>
      </c>
      <c r="T82" s="16">
        <f t="shared" ref="T82:T95" si="20">ROUND(P82*S82*M82,2)</f>
        <v>6990.32</v>
      </c>
      <c r="U82" s="22">
        <v>0.3</v>
      </c>
      <c r="V82" s="106">
        <f t="shared" si="16"/>
        <v>6636.375</v>
      </c>
      <c r="W82" s="19">
        <f t="shared" si="9"/>
        <v>83529.850000000006</v>
      </c>
      <c r="X82" s="117"/>
      <c r="Y82" s="112">
        <f t="shared" si="18"/>
        <v>83529.850000000006</v>
      </c>
    </row>
    <row r="83" spans="1:25" s="20" customFormat="1" ht="30">
      <c r="A83" s="11">
        <v>43</v>
      </c>
      <c r="B83" s="21" t="s">
        <v>153</v>
      </c>
      <c r="C83" s="23" t="s">
        <v>113</v>
      </c>
      <c r="D83" s="5" t="s">
        <v>94</v>
      </c>
      <c r="E83" s="42" t="s">
        <v>211</v>
      </c>
      <c r="F83" s="46" t="s">
        <v>81</v>
      </c>
      <c r="G83" s="42"/>
      <c r="H83" s="42" t="s">
        <v>86</v>
      </c>
      <c r="I83" s="25" t="s">
        <v>107</v>
      </c>
      <c r="J83" s="25" t="s">
        <v>107</v>
      </c>
      <c r="K83" s="13">
        <v>1</v>
      </c>
      <c r="L83" s="14">
        <v>17697</v>
      </c>
      <c r="M83" s="44">
        <v>1.25</v>
      </c>
      <c r="N83" s="27"/>
      <c r="O83" s="14">
        <v>3.08</v>
      </c>
      <c r="P83" s="14">
        <f>L83*O83</f>
        <v>54506.76</v>
      </c>
      <c r="Q83" s="15">
        <f t="shared" si="5"/>
        <v>0</v>
      </c>
      <c r="R83" s="16">
        <f t="shared" si="17"/>
        <v>0</v>
      </c>
      <c r="S83" s="17">
        <f t="shared" si="19"/>
        <v>0.1</v>
      </c>
      <c r="T83" s="16">
        <f t="shared" si="20"/>
        <v>6813.35</v>
      </c>
      <c r="U83" s="22">
        <v>0.3</v>
      </c>
      <c r="V83" s="106">
        <f t="shared" si="16"/>
        <v>6636.375</v>
      </c>
      <c r="W83" s="19">
        <f t="shared" si="9"/>
        <v>81583.179999999993</v>
      </c>
      <c r="X83" s="117"/>
      <c r="Y83" s="112">
        <f t="shared" si="18"/>
        <v>81583.179999999993</v>
      </c>
    </row>
    <row r="84" spans="1:25" s="20" customFormat="1" ht="15">
      <c r="A84" s="11">
        <v>44</v>
      </c>
      <c r="B84" s="21" t="s">
        <v>219</v>
      </c>
      <c r="C84" s="55" t="s">
        <v>113</v>
      </c>
      <c r="D84" s="128" t="s">
        <v>94</v>
      </c>
      <c r="E84" s="42" t="s">
        <v>220</v>
      </c>
      <c r="F84" s="42" t="s">
        <v>46</v>
      </c>
      <c r="G84" s="42"/>
      <c r="H84" s="42" t="s">
        <v>86</v>
      </c>
      <c r="I84" s="25" t="s">
        <v>107</v>
      </c>
      <c r="J84" s="25" t="s">
        <v>107</v>
      </c>
      <c r="K84" s="13">
        <v>1</v>
      </c>
      <c r="L84" s="14">
        <v>17697</v>
      </c>
      <c r="M84" s="44">
        <v>1.5</v>
      </c>
      <c r="N84" s="27"/>
      <c r="O84" s="14">
        <v>3.12</v>
      </c>
      <c r="P84" s="14">
        <f>L84*O84</f>
        <v>55214.64</v>
      </c>
      <c r="Q84" s="15">
        <f t="shared" si="5"/>
        <v>0</v>
      </c>
      <c r="R84" s="16">
        <f t="shared" si="17"/>
        <v>0</v>
      </c>
      <c r="S84" s="17">
        <f t="shared" si="19"/>
        <v>0.1</v>
      </c>
      <c r="T84" s="16">
        <f t="shared" si="20"/>
        <v>8282.2000000000007</v>
      </c>
      <c r="U84" s="22">
        <v>0.3</v>
      </c>
      <c r="V84" s="106">
        <f t="shared" si="16"/>
        <v>7963.65</v>
      </c>
      <c r="W84" s="19">
        <f t="shared" si="9"/>
        <v>99067.81</v>
      </c>
      <c r="X84" s="117"/>
      <c r="Y84" s="112">
        <f t="shared" si="18"/>
        <v>99067.81</v>
      </c>
    </row>
    <row r="85" spans="1:25" s="20" customFormat="1" ht="30">
      <c r="A85" s="11">
        <v>45</v>
      </c>
      <c r="B85" s="21" t="s">
        <v>119</v>
      </c>
      <c r="C85" s="23" t="s">
        <v>113</v>
      </c>
      <c r="D85" s="5" t="s">
        <v>94</v>
      </c>
      <c r="E85" s="42" t="s">
        <v>165</v>
      </c>
      <c r="F85" s="42" t="s">
        <v>88</v>
      </c>
      <c r="G85" s="42"/>
      <c r="H85" s="42" t="s">
        <v>86</v>
      </c>
      <c r="I85" s="25" t="s">
        <v>107</v>
      </c>
      <c r="J85" s="25" t="s">
        <v>107</v>
      </c>
      <c r="K85" s="13">
        <v>1</v>
      </c>
      <c r="L85" s="14">
        <v>17697</v>
      </c>
      <c r="M85" s="44">
        <v>1.5</v>
      </c>
      <c r="N85" s="27"/>
      <c r="O85" s="14">
        <v>3.19</v>
      </c>
      <c r="P85" s="14">
        <f t="shared" si="15"/>
        <v>56453.43</v>
      </c>
      <c r="Q85" s="15">
        <f t="shared" si="5"/>
        <v>0</v>
      </c>
      <c r="R85" s="16">
        <f t="shared" si="17"/>
        <v>0</v>
      </c>
      <c r="S85" s="17">
        <f t="shared" si="19"/>
        <v>0.1</v>
      </c>
      <c r="T85" s="16">
        <f t="shared" si="20"/>
        <v>8468.01</v>
      </c>
      <c r="U85" s="22">
        <v>0.3</v>
      </c>
      <c r="V85" s="106">
        <f t="shared" si="16"/>
        <v>7963.65</v>
      </c>
      <c r="W85" s="19">
        <f t="shared" si="9"/>
        <v>101111.81</v>
      </c>
      <c r="X85" s="117"/>
      <c r="Y85" s="112">
        <f t="shared" si="18"/>
        <v>101111.81</v>
      </c>
    </row>
    <row r="86" spans="1:25" s="20" customFormat="1" ht="30" hidden="1">
      <c r="A86" s="11">
        <v>78</v>
      </c>
      <c r="B86" s="21"/>
      <c r="C86" s="23" t="s">
        <v>113</v>
      </c>
      <c r="D86" s="5"/>
      <c r="E86" s="42"/>
      <c r="F86" s="42"/>
      <c r="G86" s="42"/>
      <c r="H86" s="42"/>
      <c r="I86" s="25"/>
      <c r="J86" s="25"/>
      <c r="K86" s="13"/>
      <c r="L86" s="14">
        <v>17697</v>
      </c>
      <c r="M86" s="44"/>
      <c r="N86" s="42"/>
      <c r="O86" s="14"/>
      <c r="P86" s="14">
        <f t="shared" si="15"/>
        <v>0</v>
      </c>
      <c r="Q86" s="15">
        <f t="shared" si="5"/>
        <v>0</v>
      </c>
      <c r="R86" s="16">
        <f t="shared" si="17"/>
        <v>0</v>
      </c>
      <c r="S86" s="17">
        <f t="shared" si="19"/>
        <v>0</v>
      </c>
      <c r="T86" s="16">
        <f t="shared" si="20"/>
        <v>0</v>
      </c>
      <c r="U86" s="22"/>
      <c r="V86" s="104"/>
      <c r="W86" s="19">
        <f t="shared" si="9"/>
        <v>0</v>
      </c>
      <c r="X86" s="102"/>
      <c r="Y86" s="112">
        <f t="shared" si="18"/>
        <v>0</v>
      </c>
    </row>
    <row r="87" spans="1:25" s="20" customFormat="1" ht="30" hidden="1">
      <c r="A87" s="11">
        <v>79</v>
      </c>
      <c r="B87" s="55"/>
      <c r="C87" s="23" t="s">
        <v>113</v>
      </c>
      <c r="D87" s="5"/>
      <c r="E87" s="42"/>
      <c r="F87" s="42"/>
      <c r="G87" s="42"/>
      <c r="H87" s="42"/>
      <c r="I87" s="25"/>
      <c r="J87" s="25"/>
      <c r="K87" s="13"/>
      <c r="L87" s="14">
        <v>17697</v>
      </c>
      <c r="M87" s="44"/>
      <c r="N87" s="14"/>
      <c r="O87" s="56"/>
      <c r="P87" s="14">
        <f t="shared" si="15"/>
        <v>0</v>
      </c>
      <c r="Q87" s="15">
        <f t="shared" si="5"/>
        <v>0</v>
      </c>
      <c r="R87" s="16">
        <f t="shared" si="17"/>
        <v>0</v>
      </c>
      <c r="S87" s="17">
        <f t="shared" si="19"/>
        <v>0</v>
      </c>
      <c r="T87" s="16">
        <f t="shared" si="20"/>
        <v>0</v>
      </c>
      <c r="U87" s="22"/>
      <c r="V87" s="104"/>
      <c r="W87" s="19">
        <f t="shared" si="9"/>
        <v>0</v>
      </c>
      <c r="X87" s="102"/>
      <c r="Y87" s="112">
        <f t="shared" si="18"/>
        <v>0</v>
      </c>
    </row>
    <row r="88" spans="1:25" s="20" customFormat="1" ht="30" hidden="1">
      <c r="A88" s="11">
        <v>80</v>
      </c>
      <c r="B88" s="21"/>
      <c r="C88" s="23" t="s">
        <v>113</v>
      </c>
      <c r="D88" s="5"/>
      <c r="E88" s="42"/>
      <c r="F88" s="42"/>
      <c r="G88" s="42"/>
      <c r="H88" s="42"/>
      <c r="I88" s="25"/>
      <c r="J88" s="25"/>
      <c r="K88" s="13"/>
      <c r="L88" s="14">
        <v>17697</v>
      </c>
      <c r="M88" s="44"/>
      <c r="N88" s="42"/>
      <c r="O88" s="14"/>
      <c r="P88" s="14">
        <f t="shared" si="15"/>
        <v>0</v>
      </c>
      <c r="Q88" s="15">
        <f t="shared" si="5"/>
        <v>0</v>
      </c>
      <c r="R88" s="16">
        <f t="shared" si="17"/>
        <v>0</v>
      </c>
      <c r="S88" s="17">
        <f t="shared" si="19"/>
        <v>0</v>
      </c>
      <c r="T88" s="16">
        <f t="shared" si="20"/>
        <v>0</v>
      </c>
      <c r="U88" s="22"/>
      <c r="V88" s="104"/>
      <c r="W88" s="19">
        <f t="shared" si="9"/>
        <v>0</v>
      </c>
      <c r="X88" s="102"/>
      <c r="Y88" s="112">
        <f t="shared" si="18"/>
        <v>0</v>
      </c>
    </row>
    <row r="89" spans="1:25" s="20" customFormat="1" ht="30" hidden="1">
      <c r="A89" s="11">
        <v>81</v>
      </c>
      <c r="B89" s="21"/>
      <c r="C89" s="23" t="s">
        <v>113</v>
      </c>
      <c r="D89" s="5"/>
      <c r="E89" s="42"/>
      <c r="F89" s="42"/>
      <c r="G89" s="42"/>
      <c r="H89" s="42"/>
      <c r="I89" s="25"/>
      <c r="J89" s="25"/>
      <c r="K89" s="13"/>
      <c r="L89" s="14">
        <v>17697</v>
      </c>
      <c r="M89" s="44"/>
      <c r="N89" s="42"/>
      <c r="O89" s="14"/>
      <c r="P89" s="14">
        <f t="shared" si="15"/>
        <v>0</v>
      </c>
      <c r="Q89" s="15">
        <f t="shared" si="5"/>
        <v>0</v>
      </c>
      <c r="R89" s="16">
        <f t="shared" si="17"/>
        <v>0</v>
      </c>
      <c r="S89" s="17">
        <f t="shared" si="19"/>
        <v>0</v>
      </c>
      <c r="T89" s="16">
        <f t="shared" si="20"/>
        <v>0</v>
      </c>
      <c r="U89" s="22"/>
      <c r="V89" s="104"/>
      <c r="W89" s="19">
        <f t="shared" si="9"/>
        <v>0</v>
      </c>
      <c r="X89" s="102"/>
      <c r="Y89" s="112">
        <f t="shared" si="18"/>
        <v>0</v>
      </c>
    </row>
    <row r="90" spans="1:25" s="20" customFormat="1" ht="45">
      <c r="A90" s="11">
        <v>46</v>
      </c>
      <c r="B90" s="21" t="s">
        <v>120</v>
      </c>
      <c r="C90" s="23" t="s">
        <v>121</v>
      </c>
      <c r="D90" s="5" t="s">
        <v>22</v>
      </c>
      <c r="E90" s="42" t="s">
        <v>212</v>
      </c>
      <c r="F90" s="9" t="s">
        <v>23</v>
      </c>
      <c r="G90" s="42"/>
      <c r="H90" s="42" t="s">
        <v>114</v>
      </c>
      <c r="I90" s="25" t="s">
        <v>41</v>
      </c>
      <c r="J90" s="25" t="s">
        <v>53</v>
      </c>
      <c r="K90" s="13">
        <v>1</v>
      </c>
      <c r="L90" s="14">
        <v>17697</v>
      </c>
      <c r="M90" s="44">
        <v>1.5</v>
      </c>
      <c r="N90" s="42" t="s">
        <v>64</v>
      </c>
      <c r="O90" s="14">
        <v>4.75</v>
      </c>
      <c r="P90" s="14">
        <f>L90*O90</f>
        <v>84060.75</v>
      </c>
      <c r="Q90" s="15">
        <v>0.5</v>
      </c>
      <c r="R90" s="16">
        <f t="shared" si="17"/>
        <v>69350.12</v>
      </c>
      <c r="S90" s="17">
        <f>IF(H90&gt;0,10%,0)</f>
        <v>0.1</v>
      </c>
      <c r="T90" s="16">
        <f>ROUND(P90*S90*M90,2)</f>
        <v>12609.11</v>
      </c>
      <c r="U90" s="22"/>
      <c r="V90" s="106">
        <f>L90*M90*U90</f>
        <v>0</v>
      </c>
      <c r="W90" s="19">
        <f>ROUND(P90*M90+T90+R90+V90,2)</f>
        <v>208050.36</v>
      </c>
      <c r="X90" s="117"/>
      <c r="Y90" s="112">
        <f t="shared" si="18"/>
        <v>208050.36</v>
      </c>
    </row>
    <row r="91" spans="1:25" s="20" customFormat="1" ht="45">
      <c r="A91" s="11">
        <v>47</v>
      </c>
      <c r="B91" s="21" t="s">
        <v>168</v>
      </c>
      <c r="C91" s="23" t="s">
        <v>121</v>
      </c>
      <c r="D91" s="5" t="s">
        <v>22</v>
      </c>
      <c r="E91" s="42" t="s">
        <v>160</v>
      </c>
      <c r="F91" s="9" t="s">
        <v>23</v>
      </c>
      <c r="G91" s="42"/>
      <c r="H91" s="42" t="s">
        <v>61</v>
      </c>
      <c r="I91" s="25" t="s">
        <v>41</v>
      </c>
      <c r="J91" s="25" t="s">
        <v>53</v>
      </c>
      <c r="K91" s="13">
        <v>1</v>
      </c>
      <c r="L91" s="14">
        <v>17697</v>
      </c>
      <c r="M91" s="44">
        <v>1</v>
      </c>
      <c r="N91" s="42" t="s">
        <v>64</v>
      </c>
      <c r="O91" s="14">
        <v>4.75</v>
      </c>
      <c r="P91" s="14">
        <f t="shared" ref="P91" si="21">L91*O91</f>
        <v>84060.75</v>
      </c>
      <c r="Q91" s="15">
        <v>0.5</v>
      </c>
      <c r="R91" s="16">
        <f t="shared" si="17"/>
        <v>46233.42</v>
      </c>
      <c r="S91" s="17">
        <f t="shared" ref="S91" si="22">IF(H91&gt;0,10%,0)</f>
        <v>0.1</v>
      </c>
      <c r="T91" s="16">
        <f t="shared" ref="T91" si="23">ROUND(P91*S91*M91,2)</f>
        <v>8406.08</v>
      </c>
      <c r="U91" s="22"/>
      <c r="V91" s="106">
        <f>L91*M91*U91</f>
        <v>0</v>
      </c>
      <c r="W91" s="19">
        <f>ROUND(P91*M91+T91+R91+V91,2)</f>
        <v>138700.25</v>
      </c>
      <c r="X91" s="117"/>
      <c r="Y91" s="112">
        <f t="shared" si="18"/>
        <v>138700.25</v>
      </c>
    </row>
    <row r="92" spans="1:25" s="20" customFormat="1" ht="15">
      <c r="A92" s="11">
        <v>48</v>
      </c>
      <c r="B92" s="23" t="s">
        <v>76</v>
      </c>
      <c r="C92" s="23" t="s">
        <v>77</v>
      </c>
      <c r="D92" s="5" t="s">
        <v>22</v>
      </c>
      <c r="E92" s="5" t="s">
        <v>213</v>
      </c>
      <c r="F92" s="130" t="s">
        <v>23</v>
      </c>
      <c r="G92" s="5"/>
      <c r="H92" s="5">
        <v>0.5</v>
      </c>
      <c r="I92" s="5" t="s">
        <v>36</v>
      </c>
      <c r="J92" s="5" t="s">
        <v>36</v>
      </c>
      <c r="K92" s="13">
        <v>2</v>
      </c>
      <c r="L92" s="14">
        <v>17697</v>
      </c>
      <c r="M92" s="44">
        <v>0.5</v>
      </c>
      <c r="N92" s="14"/>
      <c r="O92" s="5">
        <v>4.83</v>
      </c>
      <c r="P92" s="14">
        <f>L92*O92</f>
        <v>85476.51</v>
      </c>
      <c r="Q92" s="15">
        <f>IF(G92&gt;0,25%,0)</f>
        <v>0</v>
      </c>
      <c r="R92" s="16">
        <f t="shared" si="17"/>
        <v>0</v>
      </c>
      <c r="S92" s="17">
        <f>IF(H92&gt;0,10%,0)</f>
        <v>0.1</v>
      </c>
      <c r="T92" s="16">
        <f>ROUND(P92*S92*M92,2)</f>
        <v>4273.83</v>
      </c>
      <c r="U92" s="22"/>
      <c r="V92" s="104"/>
      <c r="W92" s="19">
        <f>ROUND(P92*M92+T92+R92+V92,2)</f>
        <v>47012.09</v>
      </c>
      <c r="X92" s="117"/>
      <c r="Y92" s="112">
        <f t="shared" si="18"/>
        <v>47012.09</v>
      </c>
    </row>
    <row r="93" spans="1:25" s="20" customFormat="1" ht="30">
      <c r="A93" s="11">
        <v>49</v>
      </c>
      <c r="B93" s="21" t="s">
        <v>166</v>
      </c>
      <c r="C93" s="23" t="s">
        <v>77</v>
      </c>
      <c r="D93" s="5" t="s">
        <v>22</v>
      </c>
      <c r="E93" s="5" t="s">
        <v>88</v>
      </c>
      <c r="F93" s="11" t="s">
        <v>40</v>
      </c>
      <c r="G93" s="5"/>
      <c r="H93" s="5">
        <v>0.5</v>
      </c>
      <c r="I93" s="5" t="s">
        <v>36</v>
      </c>
      <c r="J93" s="5" t="s">
        <v>36</v>
      </c>
      <c r="K93" s="101">
        <v>2</v>
      </c>
      <c r="L93" s="14">
        <v>17697</v>
      </c>
      <c r="M93" s="44">
        <v>0.5</v>
      </c>
      <c r="N93" s="42"/>
      <c r="O93" s="14">
        <v>4.51</v>
      </c>
      <c r="P93" s="14">
        <f t="shared" ref="P93:P94" si="24">L93*O93</f>
        <v>79813.47</v>
      </c>
      <c r="Q93" s="15">
        <f t="shared" ref="Q93:Q94" si="25">IF(G93&gt;0,25%,0)</f>
        <v>0</v>
      </c>
      <c r="R93" s="16">
        <f t="shared" si="17"/>
        <v>0</v>
      </c>
      <c r="S93" s="17">
        <f t="shared" ref="S93:S94" si="26">IF(H93&gt;0,10%,0)</f>
        <v>0.1</v>
      </c>
      <c r="T93" s="16">
        <f t="shared" ref="T93:T94" si="27">ROUND(P93*S93*M93,2)</f>
        <v>3990.67</v>
      </c>
      <c r="U93" s="22"/>
      <c r="V93" s="104">
        <v>0</v>
      </c>
      <c r="W93" s="19">
        <f t="shared" ref="W93:W94" si="28">ROUND(P93*M93+T93+R93+V93,2)</f>
        <v>43897.41</v>
      </c>
      <c r="X93" s="117"/>
      <c r="Y93" s="112">
        <f t="shared" si="18"/>
        <v>43897.41</v>
      </c>
    </row>
    <row r="94" spans="1:25" s="20" customFormat="1" ht="15.75" thickBot="1">
      <c r="A94" s="11">
        <v>50</v>
      </c>
      <c r="B94" s="21" t="s">
        <v>224</v>
      </c>
      <c r="C94" s="23" t="s">
        <v>106</v>
      </c>
      <c r="D94" s="128" t="s">
        <v>31</v>
      </c>
      <c r="E94" s="42" t="s">
        <v>178</v>
      </c>
      <c r="F94" s="42" t="s">
        <v>78</v>
      </c>
      <c r="G94" s="42"/>
      <c r="H94" s="42" t="s">
        <v>61</v>
      </c>
      <c r="I94" s="25" t="s">
        <v>107</v>
      </c>
      <c r="J94" s="25" t="s">
        <v>107</v>
      </c>
      <c r="K94" s="13">
        <v>1</v>
      </c>
      <c r="L94" s="14">
        <v>17697</v>
      </c>
      <c r="M94" s="44">
        <v>1</v>
      </c>
      <c r="N94" s="42"/>
      <c r="O94" s="14">
        <v>2.94</v>
      </c>
      <c r="P94" s="14">
        <f t="shared" si="24"/>
        <v>52029.18</v>
      </c>
      <c r="Q94" s="15">
        <f t="shared" si="25"/>
        <v>0</v>
      </c>
      <c r="R94" s="16">
        <f t="shared" si="17"/>
        <v>0</v>
      </c>
      <c r="S94" s="17">
        <f t="shared" si="26"/>
        <v>0.1</v>
      </c>
      <c r="T94" s="16">
        <f t="shared" si="27"/>
        <v>5202.92</v>
      </c>
      <c r="U94" s="22"/>
      <c r="V94" s="104">
        <v>0</v>
      </c>
      <c r="W94" s="19">
        <f t="shared" si="28"/>
        <v>57232.1</v>
      </c>
      <c r="X94" s="117"/>
      <c r="Y94" s="112">
        <f t="shared" si="18"/>
        <v>57232.1</v>
      </c>
    </row>
    <row r="95" spans="1:25" s="20" customFormat="1" ht="15.75" hidden="1" thickBot="1">
      <c r="A95" s="11">
        <v>85</v>
      </c>
      <c r="B95" s="57"/>
      <c r="C95" s="28" t="s">
        <v>122</v>
      </c>
      <c r="D95" s="29"/>
      <c r="E95" s="27"/>
      <c r="F95" s="27"/>
      <c r="G95" s="27"/>
      <c r="H95" s="27"/>
      <c r="I95" s="30"/>
      <c r="J95" s="30"/>
      <c r="K95" s="31"/>
      <c r="L95" s="14">
        <v>17697</v>
      </c>
      <c r="M95" s="58"/>
      <c r="N95" s="27"/>
      <c r="O95" s="59"/>
      <c r="P95" s="14">
        <f t="shared" si="15"/>
        <v>0</v>
      </c>
      <c r="Q95" s="15">
        <f t="shared" si="5"/>
        <v>0</v>
      </c>
      <c r="R95" s="16">
        <f t="shared" ref="R95" si="29">ROUND((P95+T95)*Q95,2)</f>
        <v>0</v>
      </c>
      <c r="S95" s="17">
        <f t="shared" si="19"/>
        <v>0</v>
      </c>
      <c r="T95" s="16">
        <f t="shared" si="20"/>
        <v>0</v>
      </c>
      <c r="U95" s="33"/>
      <c r="V95" s="114"/>
      <c r="W95" s="19">
        <f>ROUND(P95*M95+T95+R95+V95,2)</f>
        <v>0</v>
      </c>
      <c r="X95" s="102"/>
      <c r="Y95" s="110"/>
    </row>
    <row r="96" spans="1:25" ht="15.75" thickBot="1">
      <c r="A96" s="154" t="s">
        <v>123</v>
      </c>
      <c r="B96" s="155"/>
      <c r="C96" s="155"/>
      <c r="D96" s="155"/>
      <c r="E96" s="122"/>
      <c r="F96" s="122"/>
      <c r="G96" s="122"/>
      <c r="H96" s="122"/>
      <c r="I96" s="122"/>
      <c r="J96" s="122"/>
      <c r="K96" s="122"/>
      <c r="L96" s="35"/>
      <c r="M96" s="60">
        <f>SUM(M15:M95)</f>
        <v>53.103999999999999</v>
      </c>
      <c r="N96" s="35"/>
      <c r="O96" s="35"/>
      <c r="P96" s="35">
        <f>SUM(P15:P95)</f>
        <v>3400832.4900000012</v>
      </c>
      <c r="Q96" s="35"/>
      <c r="R96" s="36">
        <f>SUM(R15:R95)</f>
        <v>1467581.04</v>
      </c>
      <c r="S96" s="36"/>
      <c r="T96" s="36">
        <f>SUM(T15:T95)</f>
        <v>372736.22000000003</v>
      </c>
      <c r="U96" s="36">
        <f>SUM(U24:U94)</f>
        <v>2.9999999999999996</v>
      </c>
      <c r="V96" s="105">
        <f>SUM(V15:V95)</f>
        <v>70345.574999999997</v>
      </c>
      <c r="W96" s="105">
        <f>SUM(W15:W95)</f>
        <v>5638024.6999999974</v>
      </c>
      <c r="X96" s="118">
        <f t="shared" ref="X96:Y96" si="30">SUM(X15:X95)</f>
        <v>0</v>
      </c>
      <c r="Y96" s="105">
        <f t="shared" si="30"/>
        <v>5638024.6999999974</v>
      </c>
    </row>
    <row r="97" spans="1:25" ht="15" hidden="1">
      <c r="A97" s="61">
        <v>83</v>
      </c>
      <c r="B97" s="62"/>
      <c r="C97" s="63" t="s">
        <v>124</v>
      </c>
      <c r="D97" s="61"/>
      <c r="E97" s="64"/>
      <c r="F97" s="64"/>
      <c r="G97" s="64"/>
      <c r="H97" s="64"/>
      <c r="I97" s="65"/>
      <c r="J97" s="65"/>
      <c r="K97" s="61"/>
      <c r="L97" s="66">
        <v>17697</v>
      </c>
      <c r="M97" s="66"/>
      <c r="N97" s="66"/>
      <c r="O97" s="66"/>
      <c r="P97" s="66">
        <f>L97*O97</f>
        <v>0</v>
      </c>
      <c r="Q97" s="67">
        <f t="shared" ref="Q97:Q127" si="31">IF(G97&gt;0,25%,0)</f>
        <v>0</v>
      </c>
      <c r="R97" s="68">
        <f t="shared" ref="R97:R127" si="32">ROUND((P97+T97)*Q97,2)</f>
        <v>0</v>
      </c>
      <c r="S97" s="69">
        <f>IF(H97&gt;0,10%,0)</f>
        <v>0</v>
      </c>
      <c r="T97" s="68">
        <f t="shared" ref="T97:T127" si="33">ROUND(P97*S97*M97,2)</f>
        <v>0</v>
      </c>
      <c r="U97" s="70"/>
      <c r="V97" s="115"/>
      <c r="W97" s="71">
        <f t="shared" ref="W97:W127" si="34">ROUND(P97*M97+R97+T97+V97,2)</f>
        <v>0</v>
      </c>
      <c r="X97" s="98"/>
      <c r="Y97" s="111"/>
    </row>
    <row r="98" spans="1:25" ht="15">
      <c r="A98" s="72">
        <v>51</v>
      </c>
      <c r="B98" s="134" t="s">
        <v>55</v>
      </c>
      <c r="C98" s="63" t="s">
        <v>125</v>
      </c>
      <c r="D98" s="72"/>
      <c r="E98" s="73"/>
      <c r="F98" s="73"/>
      <c r="G98" s="73"/>
      <c r="H98" s="73"/>
      <c r="I98" s="74" t="s">
        <v>126</v>
      </c>
      <c r="J98" s="74" t="s">
        <v>126</v>
      </c>
      <c r="K98" s="61">
        <v>5</v>
      </c>
      <c r="L98" s="66">
        <v>17697</v>
      </c>
      <c r="M98" s="75">
        <v>1</v>
      </c>
      <c r="N98" s="75"/>
      <c r="O98" s="66">
        <v>2.92</v>
      </c>
      <c r="P98" s="66">
        <f t="shared" ref="P98:P127" si="35">L98*O98</f>
        <v>51675.24</v>
      </c>
      <c r="Q98" s="67">
        <f t="shared" si="31"/>
        <v>0</v>
      </c>
      <c r="R98" s="68">
        <f t="shared" si="32"/>
        <v>0</v>
      </c>
      <c r="S98" s="69">
        <v>0.1</v>
      </c>
      <c r="T98" s="68">
        <f t="shared" si="33"/>
        <v>5167.5200000000004</v>
      </c>
      <c r="U98" s="76">
        <v>0.3</v>
      </c>
      <c r="V98" s="106">
        <f>L98*M98*U98</f>
        <v>5309.0999999999995</v>
      </c>
      <c r="W98" s="71">
        <f t="shared" si="34"/>
        <v>62151.86</v>
      </c>
      <c r="X98" s="119"/>
      <c r="Y98" s="112">
        <f t="shared" ref="Y98:Y117" si="36">W98-X98</f>
        <v>62151.86</v>
      </c>
    </row>
    <row r="99" spans="1:25" ht="15">
      <c r="A99" s="61">
        <v>52</v>
      </c>
      <c r="B99" s="134" t="s">
        <v>222</v>
      </c>
      <c r="C99" s="63" t="s">
        <v>125</v>
      </c>
      <c r="D99" s="72"/>
      <c r="E99" s="73"/>
      <c r="F99" s="73"/>
      <c r="G99" s="73"/>
      <c r="H99" s="73"/>
      <c r="I99" s="74" t="s">
        <v>126</v>
      </c>
      <c r="J99" s="74" t="s">
        <v>126</v>
      </c>
      <c r="K99" s="11">
        <v>5</v>
      </c>
      <c r="L99" s="66">
        <v>17697</v>
      </c>
      <c r="M99" s="75">
        <v>1</v>
      </c>
      <c r="N99" s="75"/>
      <c r="O99" s="66">
        <v>2.92</v>
      </c>
      <c r="P99" s="66">
        <f>L99*O99</f>
        <v>51675.24</v>
      </c>
      <c r="Q99" s="67">
        <f t="shared" si="31"/>
        <v>0</v>
      </c>
      <c r="R99" s="68">
        <f t="shared" si="32"/>
        <v>0</v>
      </c>
      <c r="S99" s="69">
        <v>0.1</v>
      </c>
      <c r="T99" s="68">
        <f t="shared" si="33"/>
        <v>5167.5200000000004</v>
      </c>
      <c r="U99" s="76">
        <v>0.3</v>
      </c>
      <c r="V99" s="106">
        <f>L99*M99*U99</f>
        <v>5309.0999999999995</v>
      </c>
      <c r="W99" s="71">
        <f>ROUND(P99*M99+R99+T99+V99,2)</f>
        <v>62151.86</v>
      </c>
      <c r="X99" s="119"/>
      <c r="Y99" s="112">
        <f t="shared" si="36"/>
        <v>62151.86</v>
      </c>
    </row>
    <row r="100" spans="1:25" ht="15">
      <c r="A100" s="72">
        <v>53</v>
      </c>
      <c r="B100" s="54" t="s">
        <v>156</v>
      </c>
      <c r="C100" s="63" t="s">
        <v>125</v>
      </c>
      <c r="D100" s="72"/>
      <c r="E100" s="73"/>
      <c r="F100" s="73"/>
      <c r="G100" s="73"/>
      <c r="H100" s="73"/>
      <c r="I100" s="74" t="s">
        <v>126</v>
      </c>
      <c r="J100" s="74" t="s">
        <v>126</v>
      </c>
      <c r="K100" s="61">
        <v>5</v>
      </c>
      <c r="L100" s="66">
        <v>17697</v>
      </c>
      <c r="M100" s="75">
        <v>1</v>
      </c>
      <c r="N100" s="75"/>
      <c r="O100" s="66">
        <v>2.92</v>
      </c>
      <c r="P100" s="66">
        <f>L100*O100</f>
        <v>51675.24</v>
      </c>
      <c r="Q100" s="67">
        <f t="shared" si="31"/>
        <v>0</v>
      </c>
      <c r="R100" s="68">
        <f t="shared" si="32"/>
        <v>0</v>
      </c>
      <c r="S100" s="69">
        <v>0.1</v>
      </c>
      <c r="T100" s="68">
        <f t="shared" si="33"/>
        <v>5167.5200000000004</v>
      </c>
      <c r="U100" s="76">
        <v>0.3</v>
      </c>
      <c r="V100" s="106">
        <f>L100*M100*U100</f>
        <v>5309.0999999999995</v>
      </c>
      <c r="W100" s="71">
        <f>ROUND(P100*M100+R100+T100+V100,2)</f>
        <v>62151.86</v>
      </c>
      <c r="X100" s="119"/>
      <c r="Y100" s="112">
        <f t="shared" si="36"/>
        <v>62151.86</v>
      </c>
    </row>
    <row r="101" spans="1:25" ht="30">
      <c r="A101" s="61">
        <v>54</v>
      </c>
      <c r="B101" s="54" t="s">
        <v>179</v>
      </c>
      <c r="C101" s="63" t="s">
        <v>127</v>
      </c>
      <c r="D101" s="72"/>
      <c r="E101" s="73"/>
      <c r="F101" s="73"/>
      <c r="G101" s="73"/>
      <c r="H101" s="73"/>
      <c r="I101" s="74" t="s">
        <v>126</v>
      </c>
      <c r="J101" s="74" t="s">
        <v>126</v>
      </c>
      <c r="K101" s="61">
        <v>2</v>
      </c>
      <c r="L101" s="66">
        <v>17697</v>
      </c>
      <c r="M101" s="75">
        <v>1.5</v>
      </c>
      <c r="N101" s="75"/>
      <c r="O101" s="66">
        <v>2.81</v>
      </c>
      <c r="P101" s="66">
        <f>L101*O101</f>
        <v>49728.57</v>
      </c>
      <c r="Q101" s="67">
        <f t="shared" si="31"/>
        <v>0</v>
      </c>
      <c r="R101" s="68">
        <f t="shared" si="32"/>
        <v>0</v>
      </c>
      <c r="S101" s="69">
        <v>0.1</v>
      </c>
      <c r="T101" s="68">
        <f t="shared" si="33"/>
        <v>7459.29</v>
      </c>
      <c r="U101" s="76"/>
      <c r="V101" s="107"/>
      <c r="W101" s="71">
        <f>ROUND(P101*M101+R101+T101+V101,2)</f>
        <v>82052.149999999994</v>
      </c>
      <c r="X101" s="119"/>
      <c r="Y101" s="112">
        <f t="shared" si="36"/>
        <v>82052.149999999994</v>
      </c>
    </row>
    <row r="102" spans="1:25" ht="30">
      <c r="A102" s="72">
        <v>55</v>
      </c>
      <c r="B102" s="54" t="s">
        <v>55</v>
      </c>
      <c r="C102" s="63" t="s">
        <v>127</v>
      </c>
      <c r="D102" s="72"/>
      <c r="E102" s="73"/>
      <c r="F102" s="73"/>
      <c r="G102" s="73"/>
      <c r="H102" s="73"/>
      <c r="I102" s="74" t="s">
        <v>126</v>
      </c>
      <c r="J102" s="74" t="s">
        <v>126</v>
      </c>
      <c r="K102" s="61">
        <v>2</v>
      </c>
      <c r="L102" s="66">
        <v>17697</v>
      </c>
      <c r="M102" s="75">
        <v>0.5</v>
      </c>
      <c r="N102" s="75"/>
      <c r="O102" s="66">
        <v>2.81</v>
      </c>
      <c r="P102" s="66">
        <f>L102*O102</f>
        <v>49728.57</v>
      </c>
      <c r="Q102" s="67">
        <f t="shared" si="31"/>
        <v>0</v>
      </c>
      <c r="R102" s="68">
        <f t="shared" si="32"/>
        <v>0</v>
      </c>
      <c r="S102" s="69">
        <v>0.1</v>
      </c>
      <c r="T102" s="68">
        <f t="shared" si="33"/>
        <v>2486.4299999999998</v>
      </c>
      <c r="U102" s="76"/>
      <c r="V102" s="107"/>
      <c r="W102" s="71">
        <f>ROUND(P102*M102+R102+T102+V102,2)</f>
        <v>27350.720000000001</v>
      </c>
      <c r="X102" s="119"/>
      <c r="Y102" s="112">
        <f t="shared" si="36"/>
        <v>27350.720000000001</v>
      </c>
    </row>
    <row r="103" spans="1:25" ht="15">
      <c r="A103" s="61">
        <v>56</v>
      </c>
      <c r="B103" s="77" t="s">
        <v>55</v>
      </c>
      <c r="C103" s="63" t="s">
        <v>128</v>
      </c>
      <c r="D103" s="72"/>
      <c r="E103" s="73"/>
      <c r="F103" s="73"/>
      <c r="G103" s="73"/>
      <c r="H103" s="73"/>
      <c r="I103" s="74" t="s">
        <v>126</v>
      </c>
      <c r="J103" s="74" t="s">
        <v>126</v>
      </c>
      <c r="K103" s="61">
        <v>2</v>
      </c>
      <c r="L103" s="66">
        <v>17697</v>
      </c>
      <c r="M103" s="75">
        <v>1</v>
      </c>
      <c r="N103" s="75"/>
      <c r="O103" s="66">
        <v>2.81</v>
      </c>
      <c r="P103" s="66">
        <f t="shared" si="35"/>
        <v>49728.57</v>
      </c>
      <c r="Q103" s="67">
        <f t="shared" si="31"/>
        <v>0</v>
      </c>
      <c r="R103" s="68">
        <f t="shared" si="32"/>
        <v>0</v>
      </c>
      <c r="S103" s="69">
        <v>0.1</v>
      </c>
      <c r="T103" s="68">
        <f t="shared" si="33"/>
        <v>4972.8599999999997</v>
      </c>
      <c r="U103" s="76"/>
      <c r="V103" s="107"/>
      <c r="W103" s="71">
        <f t="shared" si="34"/>
        <v>54701.43</v>
      </c>
      <c r="X103" s="119"/>
      <c r="Y103" s="112">
        <f t="shared" si="36"/>
        <v>54701.43</v>
      </c>
    </row>
    <row r="104" spans="1:25" ht="15">
      <c r="A104" s="72">
        <v>57</v>
      </c>
      <c r="B104" s="78" t="s">
        <v>129</v>
      </c>
      <c r="C104" s="63" t="s">
        <v>130</v>
      </c>
      <c r="D104" s="72"/>
      <c r="E104" s="73"/>
      <c r="F104" s="73"/>
      <c r="G104" s="73"/>
      <c r="H104" s="73"/>
      <c r="I104" s="74" t="s">
        <v>126</v>
      </c>
      <c r="J104" s="74" t="s">
        <v>126</v>
      </c>
      <c r="K104" s="61">
        <v>3</v>
      </c>
      <c r="L104" s="66">
        <v>17697</v>
      </c>
      <c r="M104" s="75">
        <v>1</v>
      </c>
      <c r="N104" s="75"/>
      <c r="O104" s="66">
        <v>2.84</v>
      </c>
      <c r="P104" s="66">
        <f t="shared" si="35"/>
        <v>50259.479999999996</v>
      </c>
      <c r="Q104" s="67">
        <f t="shared" si="31"/>
        <v>0</v>
      </c>
      <c r="R104" s="68">
        <f t="shared" si="32"/>
        <v>0</v>
      </c>
      <c r="S104" s="69">
        <v>0.1</v>
      </c>
      <c r="T104" s="68">
        <f t="shared" si="33"/>
        <v>5025.95</v>
      </c>
      <c r="U104" s="76"/>
      <c r="V104" s="107"/>
      <c r="W104" s="71">
        <f t="shared" si="34"/>
        <v>55285.43</v>
      </c>
      <c r="X104" s="119"/>
      <c r="Y104" s="112">
        <f t="shared" si="36"/>
        <v>55285.43</v>
      </c>
    </row>
    <row r="105" spans="1:25" ht="15">
      <c r="A105" s="61">
        <v>58</v>
      </c>
      <c r="B105" s="78" t="s">
        <v>129</v>
      </c>
      <c r="C105" s="63" t="s">
        <v>131</v>
      </c>
      <c r="D105" s="72"/>
      <c r="E105" s="73"/>
      <c r="F105" s="73"/>
      <c r="G105" s="73"/>
      <c r="H105" s="73"/>
      <c r="I105" s="74" t="s">
        <v>126</v>
      </c>
      <c r="J105" s="74" t="s">
        <v>126</v>
      </c>
      <c r="K105" s="61">
        <v>2</v>
      </c>
      <c r="L105" s="66">
        <v>17697</v>
      </c>
      <c r="M105" s="75">
        <v>0.5</v>
      </c>
      <c r="N105" s="75"/>
      <c r="O105" s="66">
        <v>2.81</v>
      </c>
      <c r="P105" s="66">
        <f t="shared" si="35"/>
        <v>49728.57</v>
      </c>
      <c r="Q105" s="67">
        <f t="shared" si="31"/>
        <v>0</v>
      </c>
      <c r="R105" s="68">
        <f t="shared" si="32"/>
        <v>0</v>
      </c>
      <c r="S105" s="69">
        <v>0.1</v>
      </c>
      <c r="T105" s="68">
        <f t="shared" si="33"/>
        <v>2486.4299999999998</v>
      </c>
      <c r="U105" s="76"/>
      <c r="V105" s="107"/>
      <c r="W105" s="71">
        <f t="shared" si="34"/>
        <v>27350.720000000001</v>
      </c>
      <c r="X105" s="119"/>
      <c r="Y105" s="112">
        <f t="shared" si="36"/>
        <v>27350.720000000001</v>
      </c>
    </row>
    <row r="106" spans="1:25" ht="15" hidden="1">
      <c r="A106" s="72">
        <v>64</v>
      </c>
      <c r="B106" s="78"/>
      <c r="C106" s="63" t="s">
        <v>132</v>
      </c>
      <c r="D106" s="72"/>
      <c r="E106" s="73"/>
      <c r="F106" s="73"/>
      <c r="G106" s="73"/>
      <c r="H106" s="73"/>
      <c r="I106" s="74"/>
      <c r="J106" s="74"/>
      <c r="K106" s="61"/>
      <c r="L106" s="66">
        <v>17697</v>
      </c>
      <c r="M106" s="75"/>
      <c r="N106" s="75"/>
      <c r="O106" s="66"/>
      <c r="P106" s="66">
        <f t="shared" si="35"/>
        <v>0</v>
      </c>
      <c r="Q106" s="67">
        <f t="shared" si="31"/>
        <v>0</v>
      </c>
      <c r="R106" s="68">
        <f t="shared" si="32"/>
        <v>0</v>
      </c>
      <c r="S106" s="69">
        <f t="shared" ref="S106:S123" si="37">IF(H106&gt;0,10%,0)</f>
        <v>0</v>
      </c>
      <c r="T106" s="68">
        <f t="shared" si="33"/>
        <v>0</v>
      </c>
      <c r="U106" s="76"/>
      <c r="V106" s="107"/>
      <c r="W106" s="71">
        <f t="shared" si="34"/>
        <v>0</v>
      </c>
      <c r="X106" s="98"/>
      <c r="Y106" s="112">
        <f t="shared" si="36"/>
        <v>0</v>
      </c>
    </row>
    <row r="107" spans="1:25" ht="45">
      <c r="A107" s="61">
        <v>59</v>
      </c>
      <c r="B107" s="79" t="s">
        <v>133</v>
      </c>
      <c r="C107" s="80" t="s">
        <v>134</v>
      </c>
      <c r="D107" s="72"/>
      <c r="E107" s="72"/>
      <c r="F107" s="72"/>
      <c r="G107" s="72"/>
      <c r="H107" s="72"/>
      <c r="I107" s="74" t="s">
        <v>126</v>
      </c>
      <c r="J107" s="74" t="s">
        <v>126</v>
      </c>
      <c r="K107" s="72">
        <v>2</v>
      </c>
      <c r="L107" s="66">
        <v>17697</v>
      </c>
      <c r="M107" s="75">
        <v>1.25</v>
      </c>
      <c r="N107" s="75"/>
      <c r="O107" s="75">
        <v>2.81</v>
      </c>
      <c r="P107" s="66">
        <f t="shared" si="35"/>
        <v>49728.57</v>
      </c>
      <c r="Q107" s="67">
        <f t="shared" si="31"/>
        <v>0</v>
      </c>
      <c r="R107" s="68">
        <f t="shared" si="32"/>
        <v>0</v>
      </c>
      <c r="S107" s="69">
        <v>0.1</v>
      </c>
      <c r="T107" s="68">
        <f t="shared" si="33"/>
        <v>6216.07</v>
      </c>
      <c r="U107" s="76">
        <v>0.3</v>
      </c>
      <c r="V107" s="106">
        <f>L107*M107*U107</f>
        <v>6636.375</v>
      </c>
      <c r="W107" s="71">
        <f t="shared" si="34"/>
        <v>75013.16</v>
      </c>
      <c r="X107" s="119"/>
      <c r="Y107" s="112">
        <f t="shared" si="36"/>
        <v>75013.16</v>
      </c>
    </row>
    <row r="108" spans="1:25" ht="45">
      <c r="A108" s="72">
        <v>60</v>
      </c>
      <c r="B108" s="81" t="s">
        <v>135</v>
      </c>
      <c r="C108" s="80" t="s">
        <v>134</v>
      </c>
      <c r="D108" s="72"/>
      <c r="E108" s="72"/>
      <c r="F108" s="72"/>
      <c r="G108" s="72"/>
      <c r="H108" s="72"/>
      <c r="I108" s="74" t="s">
        <v>126</v>
      </c>
      <c r="J108" s="74" t="s">
        <v>126</v>
      </c>
      <c r="K108" s="72">
        <v>2</v>
      </c>
      <c r="L108" s="66">
        <v>17697</v>
      </c>
      <c r="M108" s="75">
        <v>1.25</v>
      </c>
      <c r="N108" s="75"/>
      <c r="O108" s="72">
        <v>2.81</v>
      </c>
      <c r="P108" s="66">
        <f t="shared" si="35"/>
        <v>49728.57</v>
      </c>
      <c r="Q108" s="67">
        <f t="shared" si="31"/>
        <v>0</v>
      </c>
      <c r="R108" s="68">
        <f t="shared" si="32"/>
        <v>0</v>
      </c>
      <c r="S108" s="69">
        <v>0.1</v>
      </c>
      <c r="T108" s="68">
        <f t="shared" si="33"/>
        <v>6216.07</v>
      </c>
      <c r="U108" s="76">
        <v>0.3</v>
      </c>
      <c r="V108" s="106">
        <f>L108*M108*U108</f>
        <v>6636.375</v>
      </c>
      <c r="W108" s="71">
        <f t="shared" si="34"/>
        <v>75013.16</v>
      </c>
      <c r="X108" s="119"/>
      <c r="Y108" s="112">
        <f t="shared" si="36"/>
        <v>75013.16</v>
      </c>
    </row>
    <row r="109" spans="1:25" ht="45" hidden="1">
      <c r="A109" s="61">
        <v>67</v>
      </c>
      <c r="B109" s="81"/>
      <c r="C109" s="80" t="s">
        <v>134</v>
      </c>
      <c r="D109" s="72"/>
      <c r="E109" s="72"/>
      <c r="F109" s="72"/>
      <c r="G109" s="72"/>
      <c r="H109" s="72"/>
      <c r="I109" s="74" t="s">
        <v>126</v>
      </c>
      <c r="J109" s="74" t="s">
        <v>126</v>
      </c>
      <c r="K109" s="72">
        <v>2</v>
      </c>
      <c r="L109" s="66">
        <v>17697</v>
      </c>
      <c r="M109" s="75"/>
      <c r="N109" s="75"/>
      <c r="O109" s="72"/>
      <c r="P109" s="66">
        <f t="shared" si="35"/>
        <v>0</v>
      </c>
      <c r="Q109" s="67">
        <f t="shared" si="31"/>
        <v>0</v>
      </c>
      <c r="R109" s="68">
        <f t="shared" si="32"/>
        <v>0</v>
      </c>
      <c r="S109" s="69">
        <v>0.1</v>
      </c>
      <c r="T109" s="68">
        <f t="shared" si="33"/>
        <v>0</v>
      </c>
      <c r="U109" s="76">
        <v>0.3</v>
      </c>
      <c r="V109" s="106">
        <f t="shared" ref="V109:V114" si="38">L109*M109*U109</f>
        <v>0</v>
      </c>
      <c r="W109" s="71">
        <f t="shared" si="34"/>
        <v>0</v>
      </c>
      <c r="X109" s="119"/>
      <c r="Y109" s="112">
        <f t="shared" si="36"/>
        <v>0</v>
      </c>
    </row>
    <row r="110" spans="1:25" ht="45" hidden="1">
      <c r="A110" s="72">
        <v>68</v>
      </c>
      <c r="B110" s="81"/>
      <c r="C110" s="80" t="s">
        <v>134</v>
      </c>
      <c r="D110" s="72"/>
      <c r="E110" s="72"/>
      <c r="F110" s="72"/>
      <c r="G110" s="72"/>
      <c r="H110" s="72"/>
      <c r="I110" s="74" t="s">
        <v>126</v>
      </c>
      <c r="J110" s="74" t="s">
        <v>126</v>
      </c>
      <c r="K110" s="72">
        <v>2</v>
      </c>
      <c r="L110" s="66">
        <v>17697</v>
      </c>
      <c r="M110" s="75"/>
      <c r="N110" s="75"/>
      <c r="O110" s="72"/>
      <c r="P110" s="66">
        <f t="shared" si="35"/>
        <v>0</v>
      </c>
      <c r="Q110" s="67">
        <f t="shared" si="31"/>
        <v>0</v>
      </c>
      <c r="R110" s="68">
        <f t="shared" si="32"/>
        <v>0</v>
      </c>
      <c r="S110" s="69">
        <v>0.1</v>
      </c>
      <c r="T110" s="68">
        <f t="shared" si="33"/>
        <v>0</v>
      </c>
      <c r="U110" s="76">
        <v>0.3</v>
      </c>
      <c r="V110" s="106">
        <f t="shared" si="38"/>
        <v>0</v>
      </c>
      <c r="W110" s="71">
        <f t="shared" si="34"/>
        <v>0</v>
      </c>
      <c r="X110" s="119"/>
      <c r="Y110" s="112">
        <f t="shared" si="36"/>
        <v>0</v>
      </c>
    </row>
    <row r="111" spans="1:25" ht="45" hidden="1">
      <c r="A111" s="61">
        <v>69</v>
      </c>
      <c r="B111" s="82"/>
      <c r="C111" s="80" t="s">
        <v>134</v>
      </c>
      <c r="D111" s="72"/>
      <c r="E111" s="72"/>
      <c r="F111" s="72"/>
      <c r="G111" s="72"/>
      <c r="H111" s="72"/>
      <c r="I111" s="74" t="s">
        <v>126</v>
      </c>
      <c r="J111" s="74" t="s">
        <v>126</v>
      </c>
      <c r="K111" s="72">
        <v>2</v>
      </c>
      <c r="L111" s="66">
        <v>17697</v>
      </c>
      <c r="M111" s="75"/>
      <c r="N111" s="75"/>
      <c r="O111" s="72"/>
      <c r="P111" s="66">
        <f t="shared" si="35"/>
        <v>0</v>
      </c>
      <c r="Q111" s="67">
        <f t="shared" si="31"/>
        <v>0</v>
      </c>
      <c r="R111" s="68">
        <f t="shared" si="32"/>
        <v>0</v>
      </c>
      <c r="S111" s="69">
        <v>0.1</v>
      </c>
      <c r="T111" s="68">
        <f t="shared" si="33"/>
        <v>0</v>
      </c>
      <c r="U111" s="76">
        <v>0.3</v>
      </c>
      <c r="V111" s="106">
        <f t="shared" si="38"/>
        <v>0</v>
      </c>
      <c r="W111" s="71">
        <f t="shared" si="34"/>
        <v>0</v>
      </c>
      <c r="X111" s="119"/>
      <c r="Y111" s="112">
        <f t="shared" si="36"/>
        <v>0</v>
      </c>
    </row>
    <row r="112" spans="1:25" ht="45" hidden="1">
      <c r="A112" s="72">
        <v>70</v>
      </c>
      <c r="B112" s="81"/>
      <c r="C112" s="80" t="s">
        <v>134</v>
      </c>
      <c r="D112" s="72"/>
      <c r="E112" s="72"/>
      <c r="F112" s="72"/>
      <c r="G112" s="72"/>
      <c r="H112" s="72"/>
      <c r="I112" s="74" t="s">
        <v>126</v>
      </c>
      <c r="J112" s="74" t="s">
        <v>126</v>
      </c>
      <c r="K112" s="72">
        <v>2</v>
      </c>
      <c r="L112" s="66">
        <v>17697</v>
      </c>
      <c r="M112" s="75"/>
      <c r="N112" s="75"/>
      <c r="O112" s="72"/>
      <c r="P112" s="66">
        <f t="shared" si="35"/>
        <v>0</v>
      </c>
      <c r="Q112" s="67">
        <f t="shared" si="31"/>
        <v>0</v>
      </c>
      <c r="R112" s="68">
        <f t="shared" si="32"/>
        <v>0</v>
      </c>
      <c r="S112" s="69">
        <v>0.1</v>
      </c>
      <c r="T112" s="68">
        <f t="shared" si="33"/>
        <v>0</v>
      </c>
      <c r="U112" s="76">
        <v>0.3</v>
      </c>
      <c r="V112" s="106">
        <f t="shared" si="38"/>
        <v>0</v>
      </c>
      <c r="W112" s="71">
        <f t="shared" si="34"/>
        <v>0</v>
      </c>
      <c r="X112" s="119"/>
      <c r="Y112" s="112">
        <f t="shared" si="36"/>
        <v>0</v>
      </c>
    </row>
    <row r="113" spans="1:25" ht="45" hidden="1">
      <c r="A113" s="61">
        <v>71</v>
      </c>
      <c r="B113" s="81"/>
      <c r="C113" s="80" t="s">
        <v>134</v>
      </c>
      <c r="D113" s="72"/>
      <c r="E113" s="72"/>
      <c r="F113" s="72"/>
      <c r="G113" s="72"/>
      <c r="H113" s="72"/>
      <c r="I113" s="74" t="s">
        <v>126</v>
      </c>
      <c r="J113" s="74" t="s">
        <v>126</v>
      </c>
      <c r="K113" s="72">
        <v>2</v>
      </c>
      <c r="L113" s="66">
        <v>17697</v>
      </c>
      <c r="M113" s="75"/>
      <c r="N113" s="75"/>
      <c r="O113" s="72"/>
      <c r="P113" s="66">
        <f t="shared" si="35"/>
        <v>0</v>
      </c>
      <c r="Q113" s="67">
        <f t="shared" si="31"/>
        <v>0</v>
      </c>
      <c r="R113" s="68">
        <f t="shared" si="32"/>
        <v>0</v>
      </c>
      <c r="S113" s="69">
        <v>0.1</v>
      </c>
      <c r="T113" s="68">
        <f t="shared" si="33"/>
        <v>0</v>
      </c>
      <c r="U113" s="76">
        <v>0.3</v>
      </c>
      <c r="V113" s="106">
        <f t="shared" si="38"/>
        <v>0</v>
      </c>
      <c r="W113" s="71">
        <f t="shared" si="34"/>
        <v>0</v>
      </c>
      <c r="X113" s="119"/>
      <c r="Y113" s="112">
        <f t="shared" si="36"/>
        <v>0</v>
      </c>
    </row>
    <row r="114" spans="1:25" ht="45">
      <c r="A114" s="61">
        <v>61</v>
      </c>
      <c r="B114" s="81" t="s">
        <v>55</v>
      </c>
      <c r="C114" s="80" t="s">
        <v>134</v>
      </c>
      <c r="D114" s="72"/>
      <c r="E114" s="72"/>
      <c r="F114" s="72"/>
      <c r="G114" s="72"/>
      <c r="H114" s="72"/>
      <c r="I114" s="74" t="s">
        <v>126</v>
      </c>
      <c r="J114" s="74" t="s">
        <v>126</v>
      </c>
      <c r="K114" s="72">
        <v>2</v>
      </c>
      <c r="L114" s="66">
        <v>17697</v>
      </c>
      <c r="M114" s="75">
        <v>0.5</v>
      </c>
      <c r="N114" s="75"/>
      <c r="O114" s="72">
        <v>2.81</v>
      </c>
      <c r="P114" s="66">
        <f t="shared" si="35"/>
        <v>49728.57</v>
      </c>
      <c r="Q114" s="67"/>
      <c r="R114" s="68"/>
      <c r="S114" s="69">
        <v>0.1</v>
      </c>
      <c r="T114" s="68">
        <f t="shared" si="33"/>
        <v>2486.4299999999998</v>
      </c>
      <c r="U114" s="76">
        <v>0.3</v>
      </c>
      <c r="V114" s="106">
        <f t="shared" si="38"/>
        <v>2654.5499999999997</v>
      </c>
      <c r="W114" s="71">
        <f t="shared" si="34"/>
        <v>30005.27</v>
      </c>
      <c r="X114" s="119"/>
      <c r="Y114" s="112">
        <f t="shared" si="36"/>
        <v>30005.27</v>
      </c>
    </row>
    <row r="115" spans="1:25" ht="45">
      <c r="A115" s="72">
        <v>62</v>
      </c>
      <c r="B115" s="81" t="s">
        <v>136</v>
      </c>
      <c r="C115" s="80" t="s">
        <v>137</v>
      </c>
      <c r="D115" s="72"/>
      <c r="E115" s="72"/>
      <c r="F115" s="72"/>
      <c r="G115" s="72"/>
      <c r="H115" s="72"/>
      <c r="I115" s="74" t="s">
        <v>126</v>
      </c>
      <c r="J115" s="74" t="s">
        <v>126</v>
      </c>
      <c r="K115" s="72">
        <v>2</v>
      </c>
      <c r="L115" s="66">
        <v>17697</v>
      </c>
      <c r="M115" s="75">
        <v>1.25</v>
      </c>
      <c r="N115" s="75"/>
      <c r="O115" s="72">
        <v>2.81</v>
      </c>
      <c r="P115" s="66">
        <f t="shared" si="35"/>
        <v>49728.57</v>
      </c>
      <c r="Q115" s="67">
        <f t="shared" si="31"/>
        <v>0</v>
      </c>
      <c r="R115" s="68">
        <f t="shared" si="32"/>
        <v>0</v>
      </c>
      <c r="S115" s="69">
        <v>0.1</v>
      </c>
      <c r="T115" s="68">
        <f t="shared" si="33"/>
        <v>6216.07</v>
      </c>
      <c r="U115" s="76">
        <v>0.3</v>
      </c>
      <c r="V115" s="106">
        <f>L115*M115*U115</f>
        <v>6636.375</v>
      </c>
      <c r="W115" s="71">
        <f t="shared" si="34"/>
        <v>75013.16</v>
      </c>
      <c r="X115" s="119"/>
      <c r="Y115" s="112">
        <f t="shared" si="36"/>
        <v>75013.16</v>
      </c>
    </row>
    <row r="116" spans="1:25" ht="45">
      <c r="A116" s="61">
        <v>63</v>
      </c>
      <c r="B116" s="81" t="s">
        <v>55</v>
      </c>
      <c r="C116" s="80" t="s">
        <v>137</v>
      </c>
      <c r="D116" s="72"/>
      <c r="E116" s="72"/>
      <c r="F116" s="72"/>
      <c r="G116" s="72"/>
      <c r="H116" s="72"/>
      <c r="I116" s="74" t="s">
        <v>126</v>
      </c>
      <c r="J116" s="74" t="s">
        <v>126</v>
      </c>
      <c r="K116" s="72">
        <v>2</v>
      </c>
      <c r="L116" s="66">
        <v>17697</v>
      </c>
      <c r="M116" s="75">
        <v>0.75</v>
      </c>
      <c r="N116" s="75"/>
      <c r="O116" s="72">
        <v>2.81</v>
      </c>
      <c r="P116" s="66">
        <f t="shared" si="35"/>
        <v>49728.57</v>
      </c>
      <c r="Q116" s="67">
        <f t="shared" si="31"/>
        <v>0</v>
      </c>
      <c r="R116" s="68">
        <f t="shared" si="32"/>
        <v>0</v>
      </c>
      <c r="S116" s="69">
        <v>0.1</v>
      </c>
      <c r="T116" s="68">
        <f t="shared" si="33"/>
        <v>3729.64</v>
      </c>
      <c r="U116" s="76">
        <v>0.3</v>
      </c>
      <c r="V116" s="106">
        <f>L116*M116*U116</f>
        <v>3981.8249999999998</v>
      </c>
      <c r="W116" s="71">
        <f t="shared" si="34"/>
        <v>45007.89</v>
      </c>
      <c r="X116" s="119"/>
      <c r="Y116" s="112">
        <f t="shared" si="36"/>
        <v>45007.89</v>
      </c>
    </row>
    <row r="117" spans="1:25" ht="45" hidden="1">
      <c r="A117" s="72">
        <v>74</v>
      </c>
      <c r="B117" s="81"/>
      <c r="C117" s="80" t="s">
        <v>137</v>
      </c>
      <c r="D117" s="72"/>
      <c r="E117" s="72"/>
      <c r="F117" s="72"/>
      <c r="G117" s="72"/>
      <c r="H117" s="72"/>
      <c r="I117" s="74"/>
      <c r="J117" s="74"/>
      <c r="K117" s="72"/>
      <c r="L117" s="66">
        <v>17697</v>
      </c>
      <c r="M117" s="75"/>
      <c r="N117" s="75"/>
      <c r="O117" s="72"/>
      <c r="P117" s="66">
        <f t="shared" si="35"/>
        <v>0</v>
      </c>
      <c r="Q117" s="67">
        <f t="shared" si="31"/>
        <v>0</v>
      </c>
      <c r="R117" s="68">
        <f t="shared" si="32"/>
        <v>0</v>
      </c>
      <c r="S117" s="69">
        <f t="shared" si="37"/>
        <v>0</v>
      </c>
      <c r="T117" s="68">
        <f t="shared" si="33"/>
        <v>0</v>
      </c>
      <c r="U117" s="76"/>
      <c r="V117" s="107"/>
      <c r="W117" s="71">
        <f t="shared" si="34"/>
        <v>0</v>
      </c>
      <c r="X117" s="98"/>
      <c r="Y117" s="112">
        <f t="shared" si="36"/>
        <v>0</v>
      </c>
    </row>
    <row r="118" spans="1:25" ht="45">
      <c r="A118" s="61">
        <v>64</v>
      </c>
      <c r="B118" s="83" t="s">
        <v>138</v>
      </c>
      <c r="C118" s="80" t="s">
        <v>139</v>
      </c>
      <c r="D118" s="72"/>
      <c r="E118" s="72"/>
      <c r="F118" s="72"/>
      <c r="G118" s="72"/>
      <c r="H118" s="72"/>
      <c r="I118" s="74" t="s">
        <v>126</v>
      </c>
      <c r="J118" s="74" t="s">
        <v>126</v>
      </c>
      <c r="K118" s="72">
        <v>2</v>
      </c>
      <c r="L118" s="66">
        <v>17697</v>
      </c>
      <c r="M118" s="75">
        <v>1</v>
      </c>
      <c r="N118" s="75"/>
      <c r="O118" s="72">
        <v>2.81</v>
      </c>
      <c r="P118" s="66">
        <f t="shared" si="35"/>
        <v>49728.57</v>
      </c>
      <c r="Q118" s="67">
        <f t="shared" si="31"/>
        <v>0</v>
      </c>
      <c r="R118" s="68">
        <f t="shared" si="32"/>
        <v>0</v>
      </c>
      <c r="S118" s="69">
        <v>0.1</v>
      </c>
      <c r="T118" s="68">
        <f t="shared" si="33"/>
        <v>4972.8599999999997</v>
      </c>
      <c r="U118" s="76"/>
      <c r="V118" s="107"/>
      <c r="W118" s="71">
        <f t="shared" si="34"/>
        <v>54701.43</v>
      </c>
      <c r="X118" s="119"/>
      <c r="Y118" s="112">
        <f>W118-X118</f>
        <v>54701.43</v>
      </c>
    </row>
    <row r="119" spans="1:25" ht="45">
      <c r="A119" s="72">
        <v>65</v>
      </c>
      <c r="B119" s="84" t="s">
        <v>140</v>
      </c>
      <c r="C119" s="80" t="s">
        <v>139</v>
      </c>
      <c r="D119" s="72"/>
      <c r="E119" s="72"/>
      <c r="F119" s="72"/>
      <c r="G119" s="72"/>
      <c r="H119" s="72"/>
      <c r="I119" s="74" t="s">
        <v>126</v>
      </c>
      <c r="J119" s="74" t="s">
        <v>126</v>
      </c>
      <c r="K119" s="72">
        <v>2</v>
      </c>
      <c r="L119" s="66">
        <v>17697</v>
      </c>
      <c r="M119" s="75">
        <v>1</v>
      </c>
      <c r="N119" s="75"/>
      <c r="O119" s="72">
        <v>2.81</v>
      </c>
      <c r="P119" s="66">
        <f t="shared" si="35"/>
        <v>49728.57</v>
      </c>
      <c r="Q119" s="67">
        <f t="shared" si="31"/>
        <v>0</v>
      </c>
      <c r="R119" s="68">
        <f t="shared" si="32"/>
        <v>0</v>
      </c>
      <c r="S119" s="69">
        <v>0.1</v>
      </c>
      <c r="T119" s="68">
        <f t="shared" si="33"/>
        <v>4972.8599999999997</v>
      </c>
      <c r="U119" s="76"/>
      <c r="V119" s="107"/>
      <c r="W119" s="71">
        <f t="shared" si="34"/>
        <v>54701.43</v>
      </c>
      <c r="X119" s="119"/>
      <c r="Y119" s="112">
        <f>W119-X119</f>
        <v>54701.43</v>
      </c>
    </row>
    <row r="120" spans="1:25" ht="45" hidden="1" customHeight="1">
      <c r="A120" s="61">
        <v>77</v>
      </c>
      <c r="B120" s="81"/>
      <c r="C120" s="80" t="s">
        <v>139</v>
      </c>
      <c r="D120" s="72"/>
      <c r="E120" s="72"/>
      <c r="F120" s="72"/>
      <c r="G120" s="72"/>
      <c r="H120" s="72"/>
      <c r="I120" s="74"/>
      <c r="J120" s="74"/>
      <c r="K120" s="72"/>
      <c r="L120" s="66">
        <v>17697</v>
      </c>
      <c r="M120" s="75"/>
      <c r="N120" s="75"/>
      <c r="O120" s="72"/>
      <c r="P120" s="66">
        <f t="shared" si="35"/>
        <v>0</v>
      </c>
      <c r="Q120" s="67">
        <f t="shared" si="31"/>
        <v>0</v>
      </c>
      <c r="R120" s="68">
        <f t="shared" si="32"/>
        <v>0</v>
      </c>
      <c r="S120" s="69">
        <f t="shared" si="37"/>
        <v>0</v>
      </c>
      <c r="T120" s="68">
        <f t="shared" si="33"/>
        <v>0</v>
      </c>
      <c r="U120" s="76"/>
      <c r="V120" s="107"/>
      <c r="W120" s="71">
        <f t="shared" si="34"/>
        <v>0</v>
      </c>
      <c r="X120" s="119"/>
      <c r="Y120" s="112">
        <f t="shared" ref="Y120:Y127" si="39">W120-X120</f>
        <v>0</v>
      </c>
    </row>
    <row r="121" spans="1:25" ht="30">
      <c r="A121" s="72">
        <v>66</v>
      </c>
      <c r="B121" s="81" t="s">
        <v>55</v>
      </c>
      <c r="C121" s="80" t="s">
        <v>141</v>
      </c>
      <c r="D121" s="72"/>
      <c r="E121" s="72"/>
      <c r="F121" s="72"/>
      <c r="G121" s="72"/>
      <c r="H121" s="72"/>
      <c r="I121" s="74" t="s">
        <v>126</v>
      </c>
      <c r="J121" s="74" t="s">
        <v>126</v>
      </c>
      <c r="K121" s="72">
        <v>2</v>
      </c>
      <c r="L121" s="66">
        <v>17697</v>
      </c>
      <c r="M121" s="75">
        <v>1</v>
      </c>
      <c r="N121" s="75"/>
      <c r="O121" s="72">
        <v>2.81</v>
      </c>
      <c r="P121" s="66">
        <f t="shared" si="35"/>
        <v>49728.57</v>
      </c>
      <c r="Q121" s="67">
        <f t="shared" si="31"/>
        <v>0</v>
      </c>
      <c r="R121" s="68">
        <f t="shared" si="32"/>
        <v>0</v>
      </c>
      <c r="S121" s="69">
        <v>0.1</v>
      </c>
      <c r="T121" s="68">
        <f t="shared" si="33"/>
        <v>4972.8599999999997</v>
      </c>
      <c r="U121" s="76"/>
      <c r="V121" s="107"/>
      <c r="W121" s="71">
        <f t="shared" si="34"/>
        <v>54701.43</v>
      </c>
      <c r="X121" s="119"/>
      <c r="Y121" s="112">
        <f t="shared" si="39"/>
        <v>54701.43</v>
      </c>
    </row>
    <row r="122" spans="1:25" ht="15" hidden="1" customHeight="1">
      <c r="A122" s="61">
        <v>79</v>
      </c>
      <c r="B122" s="81"/>
      <c r="C122" s="80" t="s">
        <v>142</v>
      </c>
      <c r="D122" s="72"/>
      <c r="E122" s="72"/>
      <c r="F122" s="72"/>
      <c r="G122" s="72"/>
      <c r="H122" s="72"/>
      <c r="I122" s="74"/>
      <c r="J122" s="74"/>
      <c r="K122" s="72"/>
      <c r="L122" s="66">
        <v>17697</v>
      </c>
      <c r="M122" s="75"/>
      <c r="N122" s="75"/>
      <c r="O122" s="72"/>
      <c r="P122" s="66">
        <f t="shared" si="35"/>
        <v>0</v>
      </c>
      <c r="Q122" s="67">
        <f t="shared" si="31"/>
        <v>0</v>
      </c>
      <c r="R122" s="68">
        <f t="shared" si="32"/>
        <v>0</v>
      </c>
      <c r="S122" s="69">
        <f t="shared" si="37"/>
        <v>0</v>
      </c>
      <c r="T122" s="68">
        <f t="shared" si="33"/>
        <v>0</v>
      </c>
      <c r="U122" s="76"/>
      <c r="V122" s="107"/>
      <c r="W122" s="71">
        <f t="shared" si="34"/>
        <v>0</v>
      </c>
      <c r="X122" s="119"/>
      <c r="Y122" s="112">
        <f t="shared" si="39"/>
        <v>0</v>
      </c>
    </row>
    <row r="123" spans="1:25" ht="15" hidden="1" customHeight="1">
      <c r="A123" s="72">
        <v>80</v>
      </c>
      <c r="B123" s="81"/>
      <c r="C123" s="80" t="s">
        <v>143</v>
      </c>
      <c r="D123" s="72"/>
      <c r="E123" s="72"/>
      <c r="F123" s="72"/>
      <c r="G123" s="72"/>
      <c r="H123" s="72"/>
      <c r="I123" s="74"/>
      <c r="J123" s="74"/>
      <c r="K123" s="72"/>
      <c r="L123" s="66">
        <v>17697</v>
      </c>
      <c r="M123" s="75"/>
      <c r="N123" s="75"/>
      <c r="O123" s="72"/>
      <c r="P123" s="66">
        <f t="shared" si="35"/>
        <v>0</v>
      </c>
      <c r="Q123" s="67">
        <f t="shared" si="31"/>
        <v>0</v>
      </c>
      <c r="R123" s="68">
        <f t="shared" si="32"/>
        <v>0</v>
      </c>
      <c r="S123" s="69">
        <f t="shared" si="37"/>
        <v>0</v>
      </c>
      <c r="T123" s="68">
        <f t="shared" si="33"/>
        <v>0</v>
      </c>
      <c r="U123" s="76"/>
      <c r="V123" s="107"/>
      <c r="W123" s="71">
        <f t="shared" si="34"/>
        <v>0</v>
      </c>
      <c r="X123" s="119"/>
      <c r="Y123" s="112">
        <f t="shared" si="39"/>
        <v>0</v>
      </c>
    </row>
    <row r="124" spans="1:25" ht="15">
      <c r="A124" s="61">
        <v>67</v>
      </c>
      <c r="B124" s="99" t="s">
        <v>149</v>
      </c>
      <c r="C124" s="81" t="s">
        <v>144</v>
      </c>
      <c r="D124" s="72"/>
      <c r="E124" s="72"/>
      <c r="F124" s="72"/>
      <c r="G124" s="72"/>
      <c r="H124" s="72"/>
      <c r="I124" s="74" t="s">
        <v>126</v>
      </c>
      <c r="J124" s="74" t="s">
        <v>126</v>
      </c>
      <c r="K124" s="72">
        <v>1</v>
      </c>
      <c r="L124" s="66">
        <v>17697</v>
      </c>
      <c r="M124" s="75">
        <v>1</v>
      </c>
      <c r="N124" s="75"/>
      <c r="O124" s="72">
        <v>2.77</v>
      </c>
      <c r="P124" s="66">
        <f t="shared" si="35"/>
        <v>49020.69</v>
      </c>
      <c r="Q124" s="67">
        <f t="shared" si="31"/>
        <v>0</v>
      </c>
      <c r="R124" s="68">
        <f t="shared" si="32"/>
        <v>0</v>
      </c>
      <c r="S124" s="69">
        <v>0.1</v>
      </c>
      <c r="T124" s="68">
        <f t="shared" si="33"/>
        <v>4902.07</v>
      </c>
      <c r="U124" s="76">
        <v>0.48780499999900001</v>
      </c>
      <c r="V124" s="106">
        <v>14945.43</v>
      </c>
      <c r="W124" s="71">
        <f t="shared" si="34"/>
        <v>68868.19</v>
      </c>
      <c r="X124" s="119"/>
      <c r="Y124" s="112">
        <f t="shared" si="39"/>
        <v>68868.19</v>
      </c>
    </row>
    <row r="125" spans="1:25" ht="15">
      <c r="A125" s="72">
        <v>68</v>
      </c>
      <c r="B125" s="99" t="s">
        <v>214</v>
      </c>
      <c r="C125" s="81" t="s">
        <v>144</v>
      </c>
      <c r="D125" s="72"/>
      <c r="E125" s="72"/>
      <c r="F125" s="72"/>
      <c r="G125" s="72"/>
      <c r="H125" s="72"/>
      <c r="I125" s="74" t="s">
        <v>126</v>
      </c>
      <c r="J125" s="74" t="s">
        <v>126</v>
      </c>
      <c r="K125" s="72">
        <v>1</v>
      </c>
      <c r="L125" s="66">
        <v>17697</v>
      </c>
      <c r="M125" s="75">
        <v>1</v>
      </c>
      <c r="N125" s="75"/>
      <c r="O125" s="72">
        <v>2.77</v>
      </c>
      <c r="P125" s="66">
        <f t="shared" si="35"/>
        <v>49020.69</v>
      </c>
      <c r="Q125" s="67">
        <f t="shared" si="31"/>
        <v>0</v>
      </c>
      <c r="R125" s="68">
        <f t="shared" si="32"/>
        <v>0</v>
      </c>
      <c r="S125" s="69">
        <v>0.1</v>
      </c>
      <c r="T125" s="68">
        <f t="shared" si="33"/>
        <v>4902.07</v>
      </c>
      <c r="U125" s="76">
        <v>0.48780499999900001</v>
      </c>
      <c r="V125" s="106">
        <v>14945.43</v>
      </c>
      <c r="W125" s="71">
        <f t="shared" si="34"/>
        <v>68868.19</v>
      </c>
      <c r="X125" s="119"/>
      <c r="Y125" s="112">
        <f t="shared" si="39"/>
        <v>68868.19</v>
      </c>
    </row>
    <row r="126" spans="1:25" ht="15">
      <c r="A126" s="61">
        <v>69</v>
      </c>
      <c r="B126" s="99" t="s">
        <v>150</v>
      </c>
      <c r="C126" s="81" t="s">
        <v>144</v>
      </c>
      <c r="D126" s="72"/>
      <c r="E126" s="72"/>
      <c r="F126" s="72"/>
      <c r="G126" s="72"/>
      <c r="H126" s="72"/>
      <c r="I126" s="74" t="s">
        <v>126</v>
      </c>
      <c r="J126" s="74" t="s">
        <v>126</v>
      </c>
      <c r="K126" s="72">
        <v>1</v>
      </c>
      <c r="L126" s="66">
        <v>17697</v>
      </c>
      <c r="M126" s="75">
        <v>1</v>
      </c>
      <c r="N126" s="75"/>
      <c r="O126" s="72">
        <v>2.77</v>
      </c>
      <c r="P126" s="66">
        <f t="shared" si="35"/>
        <v>49020.69</v>
      </c>
      <c r="Q126" s="67">
        <f t="shared" si="31"/>
        <v>0</v>
      </c>
      <c r="R126" s="68">
        <f t="shared" si="32"/>
        <v>0</v>
      </c>
      <c r="S126" s="69">
        <v>0.1</v>
      </c>
      <c r="T126" s="68">
        <f t="shared" si="33"/>
        <v>4902.07</v>
      </c>
      <c r="U126" s="76">
        <v>0.48780499999900001</v>
      </c>
      <c r="V126" s="106">
        <v>14945.43</v>
      </c>
      <c r="W126" s="71">
        <f t="shared" si="34"/>
        <v>68868.19</v>
      </c>
      <c r="X126" s="119"/>
      <c r="Y126" s="112">
        <f t="shared" si="39"/>
        <v>68868.19</v>
      </c>
    </row>
    <row r="127" spans="1:25" ht="15.75" thickBot="1">
      <c r="A127" s="72">
        <v>70</v>
      </c>
      <c r="B127" s="100" t="s">
        <v>145</v>
      </c>
      <c r="C127" s="86" t="s">
        <v>146</v>
      </c>
      <c r="D127" s="87"/>
      <c r="E127" s="87"/>
      <c r="F127" s="87"/>
      <c r="G127" s="87"/>
      <c r="H127" s="87"/>
      <c r="I127" s="74" t="s">
        <v>126</v>
      </c>
      <c r="J127" s="74" t="s">
        <v>126</v>
      </c>
      <c r="K127" s="87">
        <v>2</v>
      </c>
      <c r="L127" s="66">
        <v>17697</v>
      </c>
      <c r="M127" s="88">
        <v>1</v>
      </c>
      <c r="N127" s="88"/>
      <c r="O127" s="72">
        <v>2.81</v>
      </c>
      <c r="P127" s="66">
        <f t="shared" si="35"/>
        <v>49728.57</v>
      </c>
      <c r="Q127" s="67">
        <f t="shared" si="31"/>
        <v>0</v>
      </c>
      <c r="R127" s="68">
        <f t="shared" si="32"/>
        <v>0</v>
      </c>
      <c r="S127" s="69">
        <v>0.1</v>
      </c>
      <c r="T127" s="68">
        <f t="shared" si="33"/>
        <v>4972.8599999999997</v>
      </c>
      <c r="U127" s="89"/>
      <c r="V127" s="116"/>
      <c r="W127" s="71">
        <f t="shared" si="34"/>
        <v>54701.43</v>
      </c>
      <c r="X127" s="119"/>
      <c r="Y127" s="112">
        <f t="shared" si="39"/>
        <v>54701.43</v>
      </c>
    </row>
    <row r="128" spans="1:25" ht="13.5" thickBot="1">
      <c r="A128" s="156" t="s">
        <v>147</v>
      </c>
      <c r="B128" s="157"/>
      <c r="C128" s="157"/>
      <c r="D128" s="157"/>
      <c r="E128" s="123"/>
      <c r="F128" s="123"/>
      <c r="G128" s="123"/>
      <c r="H128" s="123"/>
      <c r="I128" s="123"/>
      <c r="J128" s="123"/>
      <c r="K128" s="123"/>
      <c r="L128" s="123"/>
      <c r="M128" s="90">
        <f>SUM(M97:M127)</f>
        <v>19.5</v>
      </c>
      <c r="N128" s="90"/>
      <c r="O128" s="90"/>
      <c r="P128" s="90">
        <f>SUM(P97:P127)</f>
        <v>998818.67999999959</v>
      </c>
      <c r="Q128" s="90">
        <f>SUM(Q97:Q127)</f>
        <v>0</v>
      </c>
      <c r="R128" s="90">
        <f>SUM(R97:R127)</f>
        <v>0</v>
      </c>
      <c r="S128" s="90"/>
      <c r="T128" s="90">
        <f>SUM(T97:T127)</f>
        <v>97395.450000000026</v>
      </c>
      <c r="U128" s="90">
        <f>SUM(U97:U127)</f>
        <v>5.3634149999969987</v>
      </c>
      <c r="V128" s="108">
        <f>SUM(V97:V127)</f>
        <v>87309.09</v>
      </c>
      <c r="W128" s="90">
        <f t="shared" ref="W128:Y128" si="40">SUM(W97:W127)</f>
        <v>1158658.96</v>
      </c>
      <c r="X128" s="108">
        <f t="shared" si="40"/>
        <v>0</v>
      </c>
      <c r="Y128" s="108">
        <f t="shared" si="40"/>
        <v>1158658.96</v>
      </c>
    </row>
    <row r="129" spans="1:25" ht="13.5" thickBot="1">
      <c r="A129" s="158" t="s">
        <v>148</v>
      </c>
      <c r="B129" s="159"/>
      <c r="C129" s="159"/>
      <c r="D129" s="159"/>
      <c r="E129" s="124"/>
      <c r="F129" s="124"/>
      <c r="G129" s="124"/>
      <c r="H129" s="124"/>
      <c r="I129" s="124"/>
      <c r="J129" s="124"/>
      <c r="K129" s="124"/>
      <c r="L129" s="124"/>
      <c r="M129" s="91">
        <f>M14+M96+M128</f>
        <v>76.103999999999999</v>
      </c>
      <c r="N129" s="92"/>
      <c r="O129" s="92"/>
      <c r="P129" s="92">
        <f>P14+P96+P128</f>
        <v>4687581.3600000003</v>
      </c>
      <c r="Q129" s="92">
        <f>Q14+Q96+Q128</f>
        <v>0</v>
      </c>
      <c r="R129" s="92">
        <f>R14+R96+R128</f>
        <v>1525105.1400000001</v>
      </c>
      <c r="S129" s="92"/>
      <c r="T129" s="92">
        <f>T14+T96+T128</f>
        <v>503198.52000000008</v>
      </c>
      <c r="U129" s="92">
        <f>U14+U96+U128</f>
        <v>8.3634149999969978</v>
      </c>
      <c r="V129" s="109">
        <f>V14+V96+V128</f>
        <v>157654.66499999998</v>
      </c>
      <c r="W129" s="92">
        <f t="shared" ref="W129:Y129" si="41">W14+W96+W128</f>
        <v>7217943.0599999977</v>
      </c>
      <c r="X129" s="109" t="e">
        <f t="shared" si="41"/>
        <v>#REF!</v>
      </c>
      <c r="Y129" s="109" t="e">
        <f t="shared" si="41"/>
        <v>#REF!</v>
      </c>
    </row>
    <row r="130" spans="1:25">
      <c r="A130" s="121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</row>
    <row r="131" spans="1:25">
      <c r="B131" s="2"/>
      <c r="C131" s="153"/>
      <c r="D131" s="153"/>
      <c r="E131" s="135"/>
      <c r="F131" s="135"/>
      <c r="G131" s="135"/>
      <c r="H131" s="135"/>
      <c r="I131" s="2"/>
      <c r="J131" s="2"/>
      <c r="K131" s="153"/>
      <c r="L131" s="153"/>
      <c r="M131" s="160"/>
      <c r="N131" s="93"/>
      <c r="O131" s="94"/>
      <c r="P131" s="2"/>
      <c r="Q131" s="2"/>
      <c r="R131" s="2"/>
      <c r="S131" s="2"/>
      <c r="T131" s="3"/>
      <c r="V131" s="1"/>
      <c r="W131" s="3"/>
    </row>
    <row r="132" spans="1:25">
      <c r="B132" s="2"/>
      <c r="C132" s="153"/>
      <c r="D132" s="153"/>
      <c r="E132" s="153"/>
      <c r="F132" s="135"/>
      <c r="G132" s="135"/>
      <c r="H132" s="135"/>
      <c r="I132" s="135"/>
      <c r="J132" s="135"/>
      <c r="K132" s="153"/>
      <c r="L132" s="153"/>
      <c r="M132" s="160"/>
      <c r="O132" s="2"/>
      <c r="P132" s="2"/>
      <c r="Q132" s="2"/>
      <c r="R132" s="2"/>
      <c r="S132" s="2"/>
      <c r="T132" s="2"/>
      <c r="U132" s="2"/>
      <c r="V132" s="95"/>
      <c r="W132" s="3"/>
    </row>
    <row r="133" spans="1:25">
      <c r="B133" s="2"/>
      <c r="C133" s="135"/>
      <c r="D133" s="2"/>
      <c r="E133" s="135"/>
      <c r="F133" s="135"/>
      <c r="G133" s="135"/>
      <c r="H133" s="135"/>
      <c r="I133" s="135"/>
      <c r="J133" s="135"/>
      <c r="K133" s="135"/>
      <c r="L133" s="135"/>
      <c r="M133" s="2"/>
      <c r="O133" s="2"/>
      <c r="P133" s="2"/>
      <c r="Q133" s="2"/>
      <c r="R133" s="2"/>
      <c r="S133" s="2"/>
      <c r="T133" s="3"/>
      <c r="U133" s="3"/>
      <c r="W133" s="3"/>
    </row>
    <row r="134" spans="1:25">
      <c r="B134" s="2"/>
      <c r="C134" s="153"/>
      <c r="D134" s="153"/>
      <c r="E134" s="135"/>
      <c r="F134" s="135"/>
      <c r="G134" s="135"/>
      <c r="H134" s="135"/>
      <c r="I134" s="2"/>
      <c r="J134" s="2"/>
      <c r="K134" s="153"/>
      <c r="L134" s="153"/>
      <c r="M134" s="160"/>
      <c r="W134" s="1"/>
    </row>
    <row r="135" spans="1:25">
      <c r="B135" s="2"/>
      <c r="C135" s="153"/>
      <c r="D135" s="153"/>
      <c r="E135" s="153"/>
      <c r="F135" s="135"/>
      <c r="G135" s="135"/>
      <c r="H135" s="135"/>
      <c r="I135" s="2"/>
      <c r="J135" s="2"/>
      <c r="K135" s="153"/>
      <c r="L135" s="153"/>
      <c r="M135" s="160"/>
      <c r="T135" s="95"/>
    </row>
    <row r="136" spans="1:25">
      <c r="B136" s="161"/>
      <c r="C136" s="135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25">
      <c r="B137" s="162"/>
      <c r="C137" s="135"/>
      <c r="D137" s="2"/>
      <c r="E137" s="2"/>
      <c r="F137" s="2"/>
      <c r="G137" s="2"/>
      <c r="H137" s="2"/>
      <c r="I137" s="2"/>
      <c r="J137" s="2"/>
      <c r="K137" s="2"/>
      <c r="L137" s="2"/>
      <c r="M137" s="2"/>
      <c r="W137" s="1"/>
    </row>
    <row r="138" spans="1:25">
      <c r="B138" s="2"/>
      <c r="C138" s="135"/>
      <c r="D138" s="2"/>
      <c r="E138" s="2"/>
      <c r="F138" s="2"/>
      <c r="G138" s="2"/>
      <c r="H138" s="2"/>
      <c r="I138" s="2"/>
      <c r="J138" s="2"/>
      <c r="K138" s="2"/>
      <c r="L138" s="2"/>
      <c r="M138" s="3"/>
      <c r="P138" s="1"/>
      <c r="Q138" s="1"/>
      <c r="R138" s="1"/>
      <c r="S138" s="1"/>
      <c r="T138" s="1"/>
    </row>
    <row r="139" spans="1:25">
      <c r="B139" s="2"/>
      <c r="C139" s="135"/>
      <c r="D139" s="3"/>
      <c r="E139" s="2"/>
      <c r="F139" s="2"/>
      <c r="G139" s="2"/>
      <c r="H139" s="2"/>
      <c r="I139" s="2"/>
      <c r="J139" s="2"/>
      <c r="K139" s="2"/>
      <c r="L139" s="2"/>
      <c r="M139" s="2"/>
    </row>
    <row r="140" spans="1:25">
      <c r="B140" s="2"/>
      <c r="C140" s="135"/>
      <c r="D140" s="2"/>
      <c r="E140" s="2"/>
      <c r="F140" s="2"/>
      <c r="G140" s="2"/>
      <c r="H140" s="2"/>
      <c r="I140" s="163"/>
      <c r="J140" s="163"/>
      <c r="K140" s="2"/>
      <c r="L140" s="2"/>
      <c r="M140" s="3"/>
    </row>
    <row r="141" spans="1:25">
      <c r="B141" s="2"/>
      <c r="C141" s="135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3" spans="1:25">
      <c r="E143" s="97"/>
      <c r="F143" s="97"/>
      <c r="G143" s="97"/>
      <c r="H143" s="97"/>
    </row>
    <row r="144" spans="1:25">
      <c r="E144" s="97"/>
      <c r="F144" s="97"/>
      <c r="G144" s="97"/>
      <c r="H144" s="97"/>
    </row>
    <row r="145" spans="5:10">
      <c r="E145" s="97"/>
      <c r="F145" s="97"/>
      <c r="G145" s="97"/>
      <c r="H145" s="97"/>
    </row>
    <row r="146" spans="5:10">
      <c r="E146" s="97"/>
      <c r="F146" s="97"/>
      <c r="G146" s="97"/>
      <c r="H146" s="97"/>
    </row>
    <row r="147" spans="5:10">
      <c r="E147" s="97"/>
      <c r="F147" s="97"/>
      <c r="G147" s="97"/>
      <c r="H147" s="97"/>
      <c r="I147" s="96"/>
      <c r="J147" s="96"/>
    </row>
    <row r="148" spans="5:10">
      <c r="E148" s="97"/>
      <c r="F148" s="97"/>
      <c r="G148" s="97"/>
      <c r="H148" s="97"/>
    </row>
    <row r="149" spans="5:10">
      <c r="I149" s="96"/>
      <c r="J149" s="96"/>
    </row>
  </sheetData>
  <mergeCells count="37">
    <mergeCell ref="C135:E135"/>
    <mergeCell ref="K135:M135"/>
    <mergeCell ref="A129:D129"/>
    <mergeCell ref="C131:D131"/>
    <mergeCell ref="K131:M131"/>
    <mergeCell ref="C132:E132"/>
    <mergeCell ref="K132:M132"/>
    <mergeCell ref="C134:D134"/>
    <mergeCell ref="K134:M134"/>
    <mergeCell ref="X6:X7"/>
    <mergeCell ref="Y6:Y7"/>
    <mergeCell ref="A14:D14"/>
    <mergeCell ref="A96:D96"/>
    <mergeCell ref="S6:T6"/>
    <mergeCell ref="U6:V6"/>
    <mergeCell ref="A128:D128"/>
    <mergeCell ref="N6:N7"/>
    <mergeCell ref="O6:O7"/>
    <mergeCell ref="P6:P7"/>
    <mergeCell ref="Q6:R6"/>
    <mergeCell ref="H6:H7"/>
    <mergeCell ref="I6:I7"/>
    <mergeCell ref="J6:J7"/>
    <mergeCell ref="K6:K7"/>
    <mergeCell ref="L6:L7"/>
    <mergeCell ref="M6:M7"/>
    <mergeCell ref="A2:W2"/>
    <mergeCell ref="A3:W3"/>
    <mergeCell ref="S4:T4"/>
    <mergeCell ref="A6:A7"/>
    <mergeCell ref="B6:B7"/>
    <mergeCell ref="C6:C7"/>
    <mergeCell ref="D6:D7"/>
    <mergeCell ref="E6:E7"/>
    <mergeCell ref="F6:F7"/>
    <mergeCell ref="G6:G7"/>
    <mergeCell ref="W6:W7"/>
  </mergeCells>
  <pageMargins left="0.11811023622047245" right="0.11811023622047245" top="0.55118110236220474" bottom="0.55118110236220474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010121 новое 25 %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2021-07-02T09:30:23Z</dcterms:modified>
</cp:coreProperties>
</file>