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сли сад 93\Desktop\"/>
    </mc:Choice>
  </mc:AlternateContent>
  <bookViews>
    <workbookView xWindow="0" yWindow="0" windowWidth="18645" windowHeight="11910"/>
  </bookViews>
  <sheets>
    <sheet name="РАСЧЁТЫ нов окл на 01.01.21 (2)" sheetId="1" r:id="rId1"/>
  </sheets>
  <externalReferences>
    <externalReference r:id="rId2"/>
  </externalReferences>
  <definedNames>
    <definedName name="_xlnm._FilterDatabase" localSheetId="0" hidden="1">'РАСЧЁТЫ нов окл на 01.01.21 (2)'!$A$7:$V$103</definedName>
    <definedName name="_xlnm.Print_Area" localSheetId="0">'РАСЧЁТЫ нов окл на 01.01.21 (2)'!$A$1:$AE$113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02" i="1" l="1"/>
  <c r="AD102" i="1"/>
  <c r="T102" i="1"/>
  <c r="L102" i="1"/>
  <c r="Z101" i="1"/>
  <c r="Y101" i="1"/>
  <c r="P101" i="1"/>
  <c r="O101" i="1"/>
  <c r="Z100" i="1"/>
  <c r="Y100" i="1"/>
  <c r="P100" i="1"/>
  <c r="O100" i="1"/>
  <c r="Z99" i="1"/>
  <c r="S99" i="1"/>
  <c r="Q99" i="1" s="1"/>
  <c r="P99" i="1"/>
  <c r="O99" i="1"/>
  <c r="Z98" i="1"/>
  <c r="Y98" i="1"/>
  <c r="P98" i="1"/>
  <c r="O98" i="1"/>
  <c r="Z97" i="1"/>
  <c r="Y97" i="1"/>
  <c r="P97" i="1"/>
  <c r="O97" i="1"/>
  <c r="Z96" i="1"/>
  <c r="Y96" i="1"/>
  <c r="P96" i="1"/>
  <c r="O96" i="1"/>
  <c r="Z95" i="1"/>
  <c r="P95" i="1"/>
  <c r="O95" i="1"/>
  <c r="Z94" i="1"/>
  <c r="Y94" i="1"/>
  <c r="P94" i="1"/>
  <c r="O94" i="1"/>
  <c r="Z93" i="1"/>
  <c r="Y93" i="1"/>
  <c r="P93" i="1"/>
  <c r="O93" i="1"/>
  <c r="Z92" i="1"/>
  <c r="Y92" i="1"/>
  <c r="S92" i="1"/>
  <c r="Q92" i="1" s="1"/>
  <c r="P92" i="1"/>
  <c r="O92" i="1"/>
  <c r="Z91" i="1"/>
  <c r="Y91" i="1"/>
  <c r="S91" i="1"/>
  <c r="P91" i="1"/>
  <c r="O91" i="1"/>
  <c r="Z90" i="1"/>
  <c r="Y90" i="1"/>
  <c r="S90" i="1"/>
  <c r="Q90" i="1" s="1"/>
  <c r="P90" i="1"/>
  <c r="O90" i="1"/>
  <c r="Z89" i="1"/>
  <c r="P89" i="1"/>
  <c r="O89" i="1"/>
  <c r="S89" i="1" s="1"/>
  <c r="Y89" i="1"/>
  <c r="Z88" i="1"/>
  <c r="P88" i="1"/>
  <c r="O88" i="1"/>
  <c r="Y88" i="1"/>
  <c r="Z87" i="1"/>
  <c r="Y87" i="1"/>
  <c r="U87" i="1"/>
  <c r="P87" i="1"/>
  <c r="O87" i="1"/>
  <c r="S87" i="1" s="1"/>
  <c r="Q87" i="1" s="1"/>
  <c r="Z86" i="1"/>
  <c r="Y86" i="1"/>
  <c r="U86" i="1"/>
  <c r="S86" i="1"/>
  <c r="V86" i="1" s="1"/>
  <c r="AA86" i="1" s="1"/>
  <c r="P86" i="1"/>
  <c r="O86" i="1"/>
  <c r="Z85" i="1"/>
  <c r="P85" i="1"/>
  <c r="O85" i="1"/>
  <c r="S85" i="1" s="1"/>
  <c r="Y85" i="1"/>
  <c r="Z84" i="1"/>
  <c r="P84" i="1"/>
  <c r="O84" i="1"/>
  <c r="Y84" i="1"/>
  <c r="Z83" i="1"/>
  <c r="P83" i="1"/>
  <c r="O83" i="1"/>
  <c r="Y83" i="1"/>
  <c r="Z82" i="1"/>
  <c r="Y82" i="1"/>
  <c r="P82" i="1"/>
  <c r="O82" i="1"/>
  <c r="Z81" i="1"/>
  <c r="S81" i="1"/>
  <c r="Q81" i="1" s="1"/>
  <c r="P81" i="1"/>
  <c r="O81" i="1"/>
  <c r="Y81" i="1"/>
  <c r="Z80" i="1"/>
  <c r="Y80" i="1"/>
  <c r="U80" i="1"/>
  <c r="P80" i="1"/>
  <c r="O80" i="1"/>
  <c r="Z79" i="1"/>
  <c r="Y79" i="1"/>
  <c r="P79" i="1"/>
  <c r="O79" i="1"/>
  <c r="Z78" i="1"/>
  <c r="Y78" i="1"/>
  <c r="P78" i="1"/>
  <c r="O78" i="1"/>
  <c r="Z77" i="1"/>
  <c r="Y77" i="1"/>
  <c r="P77" i="1"/>
  <c r="O77" i="1"/>
  <c r="Z76" i="1"/>
  <c r="Y76" i="1"/>
  <c r="P76" i="1"/>
  <c r="O76" i="1"/>
  <c r="Z75" i="1"/>
  <c r="Y75" i="1"/>
  <c r="V75" i="1"/>
  <c r="AA75" i="1" s="1"/>
  <c r="U75" i="1"/>
  <c r="P75" i="1"/>
  <c r="O75" i="1"/>
  <c r="S75" i="1" s="1"/>
  <c r="Z74" i="1"/>
  <c r="Y74" i="1"/>
  <c r="U74" i="1"/>
  <c r="P74" i="1"/>
  <c r="O74" i="1"/>
  <c r="S74" i="1" s="1"/>
  <c r="Z73" i="1"/>
  <c r="Y73" i="1"/>
  <c r="U73" i="1"/>
  <c r="P73" i="1"/>
  <c r="O73" i="1"/>
  <c r="T72" i="1"/>
  <c r="L72" i="1"/>
  <c r="Z71" i="1"/>
  <c r="Y71" i="1"/>
  <c r="S71" i="1"/>
  <c r="P71" i="1"/>
  <c r="O71" i="1"/>
  <c r="AD70" i="1"/>
  <c r="AC70" i="1"/>
  <c r="S70" i="1"/>
  <c r="P70" i="1"/>
  <c r="O70" i="1"/>
  <c r="AD69" i="1"/>
  <c r="AC69" i="1"/>
  <c r="P69" i="1"/>
  <c r="O69" i="1"/>
  <c r="S69" i="1" s="1"/>
  <c r="Z68" i="1"/>
  <c r="P68" i="1"/>
  <c r="O68" i="1"/>
  <c r="S68" i="1" s="1"/>
  <c r="Y68" i="1"/>
  <c r="Z67" i="1"/>
  <c r="Y67" i="1"/>
  <c r="P67" i="1"/>
  <c r="O67" i="1"/>
  <c r="Z66" i="1"/>
  <c r="Y66" i="1"/>
  <c r="U66" i="1"/>
  <c r="P66" i="1"/>
  <c r="O66" i="1"/>
  <c r="S66" i="1" s="1"/>
  <c r="V66" i="1" s="1"/>
  <c r="AA66" i="1" s="1"/>
  <c r="Z65" i="1"/>
  <c r="Y65" i="1"/>
  <c r="U65" i="1"/>
  <c r="S65" i="1"/>
  <c r="P65" i="1"/>
  <c r="O65" i="1"/>
  <c r="Z64" i="1"/>
  <c r="Y64" i="1"/>
  <c r="U64" i="1"/>
  <c r="P64" i="1"/>
  <c r="O64" i="1"/>
  <c r="Z63" i="1"/>
  <c r="Y63" i="1"/>
  <c r="V63" i="1"/>
  <c r="AA63" i="1" s="1"/>
  <c r="U63" i="1"/>
  <c r="P63" i="1"/>
  <c r="O63" i="1"/>
  <c r="S63" i="1" s="1"/>
  <c r="Z62" i="1"/>
  <c r="Y62" i="1"/>
  <c r="U62" i="1"/>
  <c r="P62" i="1"/>
  <c r="O62" i="1"/>
  <c r="S62" i="1" s="1"/>
  <c r="V62" i="1" s="1"/>
  <c r="AA62" i="1" s="1"/>
  <c r="Z61" i="1"/>
  <c r="Y61" i="1"/>
  <c r="U61" i="1"/>
  <c r="S61" i="1"/>
  <c r="P61" i="1"/>
  <c r="O61" i="1"/>
  <c r="Z60" i="1"/>
  <c r="Y60" i="1"/>
  <c r="U60" i="1"/>
  <c r="P60" i="1"/>
  <c r="O60" i="1"/>
  <c r="Z59" i="1"/>
  <c r="Y59" i="1"/>
  <c r="V59" i="1"/>
  <c r="AA59" i="1" s="1"/>
  <c r="U59" i="1"/>
  <c r="P59" i="1"/>
  <c r="O59" i="1"/>
  <c r="S59" i="1" s="1"/>
  <c r="Z58" i="1"/>
  <c r="Y58" i="1"/>
  <c r="U58" i="1"/>
  <c r="P58" i="1"/>
  <c r="O58" i="1"/>
  <c r="S58" i="1" s="1"/>
  <c r="V58" i="1" s="1"/>
  <c r="AA58" i="1" s="1"/>
  <c r="Z57" i="1"/>
  <c r="Y57" i="1"/>
  <c r="U57" i="1"/>
  <c r="S57" i="1"/>
  <c r="P57" i="1"/>
  <c r="O57" i="1"/>
  <c r="AD56" i="1"/>
  <c r="AC56" i="1"/>
  <c r="S56" i="1"/>
  <c r="P56" i="1"/>
  <c r="O56" i="1"/>
  <c r="Z55" i="1"/>
  <c r="Y55" i="1"/>
  <c r="P55" i="1"/>
  <c r="O55" i="1"/>
  <c r="S55" i="1" s="1"/>
  <c r="AD54" i="1"/>
  <c r="AC54" i="1"/>
  <c r="P54" i="1"/>
  <c r="O54" i="1"/>
  <c r="AD53" i="1"/>
  <c r="AC53" i="1"/>
  <c r="P53" i="1"/>
  <c r="O53" i="1"/>
  <c r="AD52" i="1"/>
  <c r="P52" i="1"/>
  <c r="O52" i="1"/>
  <c r="S52" i="1" s="1"/>
  <c r="Q52" i="1" s="1"/>
  <c r="AC52" i="1"/>
  <c r="AD51" i="1"/>
  <c r="P51" i="1"/>
  <c r="O51" i="1"/>
  <c r="S51" i="1" s="1"/>
  <c r="V51" i="1" s="1"/>
  <c r="AE51" i="1" s="1"/>
  <c r="AC51" i="1"/>
  <c r="AD50" i="1"/>
  <c r="S50" i="1"/>
  <c r="V50" i="1" s="1"/>
  <c r="AE50" i="1" s="1"/>
  <c r="P50" i="1"/>
  <c r="O50" i="1"/>
  <c r="AC50" i="1"/>
  <c r="AD49" i="1"/>
  <c r="AC49" i="1"/>
  <c r="P49" i="1"/>
  <c r="O49" i="1"/>
  <c r="S49" i="1" s="1"/>
  <c r="AD48" i="1"/>
  <c r="AC48" i="1"/>
  <c r="P48" i="1"/>
  <c r="O48" i="1"/>
  <c r="S48" i="1" s="1"/>
  <c r="AD47" i="1"/>
  <c r="P47" i="1"/>
  <c r="O47" i="1"/>
  <c r="S47" i="1" s="1"/>
  <c r="AC47" i="1"/>
  <c r="AD46" i="1"/>
  <c r="AC46" i="1"/>
  <c r="P46" i="1"/>
  <c r="O46" i="1"/>
  <c r="AD45" i="1"/>
  <c r="AC45" i="1"/>
  <c r="P45" i="1"/>
  <c r="O45" i="1"/>
  <c r="S45" i="1" s="1"/>
  <c r="AD44" i="1"/>
  <c r="AC44" i="1"/>
  <c r="S44" i="1"/>
  <c r="Q44" i="1" s="1"/>
  <c r="P44" i="1"/>
  <c r="O44" i="1"/>
  <c r="AD43" i="1"/>
  <c r="AC43" i="1"/>
  <c r="P43" i="1"/>
  <c r="N43" i="1"/>
  <c r="O43" i="1" s="1"/>
  <c r="S43" i="1" s="1"/>
  <c r="AD42" i="1"/>
  <c r="AC42" i="1"/>
  <c r="P42" i="1"/>
  <c r="N42" i="1"/>
  <c r="O42" i="1" s="1"/>
  <c r="AD41" i="1"/>
  <c r="AC41" i="1"/>
  <c r="P41" i="1"/>
  <c r="N41" i="1"/>
  <c r="O41" i="1" s="1"/>
  <c r="AD40" i="1"/>
  <c r="AC40" i="1"/>
  <c r="P40" i="1"/>
  <c r="N40" i="1"/>
  <c r="O40" i="1" s="1"/>
  <c r="AD39" i="1"/>
  <c r="S39" i="1"/>
  <c r="P39" i="1"/>
  <c r="N39" i="1"/>
  <c r="O39" i="1" s="1"/>
  <c r="AC39" i="1"/>
  <c r="AD38" i="1"/>
  <c r="AC38" i="1"/>
  <c r="P38" i="1"/>
  <c r="N38" i="1"/>
  <c r="O38" i="1" s="1"/>
  <c r="AD37" i="1"/>
  <c r="AC37" i="1"/>
  <c r="P37" i="1"/>
  <c r="N37" i="1"/>
  <c r="O37" i="1" s="1"/>
  <c r="S37" i="1" s="1"/>
  <c r="AD36" i="1"/>
  <c r="AC36" i="1"/>
  <c r="P36" i="1"/>
  <c r="N36" i="1"/>
  <c r="O36" i="1" s="1"/>
  <c r="AD35" i="1"/>
  <c r="AC35" i="1"/>
  <c r="P35" i="1"/>
  <c r="O35" i="1"/>
  <c r="S35" i="1" s="1"/>
  <c r="N35" i="1"/>
  <c r="AD34" i="1"/>
  <c r="AC34" i="1"/>
  <c r="P34" i="1"/>
  <c r="N34" i="1"/>
  <c r="O34" i="1" s="1"/>
  <c r="AD33" i="1"/>
  <c r="AC33" i="1"/>
  <c r="P33" i="1"/>
  <c r="N33" i="1"/>
  <c r="O33" i="1" s="1"/>
  <c r="AD32" i="1"/>
  <c r="AC32" i="1"/>
  <c r="P32" i="1"/>
  <c r="N32" i="1"/>
  <c r="O32" i="1" s="1"/>
  <c r="S32" i="1" s="1"/>
  <c r="AD31" i="1"/>
  <c r="AC31" i="1"/>
  <c r="P31" i="1"/>
  <c r="N31" i="1"/>
  <c r="O31" i="1" s="1"/>
  <c r="AD30" i="1"/>
  <c r="AC30" i="1"/>
  <c r="P30" i="1"/>
  <c r="N30" i="1"/>
  <c r="O30" i="1" s="1"/>
  <c r="S30" i="1" s="1"/>
  <c r="AD29" i="1"/>
  <c r="AC29" i="1"/>
  <c r="S29" i="1"/>
  <c r="P29" i="1"/>
  <c r="Q29" i="1" s="1"/>
  <c r="O29" i="1"/>
  <c r="AD28" i="1"/>
  <c r="AC28" i="1"/>
  <c r="P28" i="1"/>
  <c r="O28" i="1"/>
  <c r="S28" i="1" s="1"/>
  <c r="AD27" i="1"/>
  <c r="S27" i="1"/>
  <c r="P27" i="1"/>
  <c r="O27" i="1"/>
  <c r="AC27" i="1"/>
  <c r="AD26" i="1"/>
  <c r="AC26" i="1"/>
  <c r="S26" i="1"/>
  <c r="P26" i="1"/>
  <c r="O26" i="1"/>
  <c r="AD25" i="1"/>
  <c r="S25" i="1"/>
  <c r="P25" i="1"/>
  <c r="O25" i="1"/>
  <c r="AC25" i="1"/>
  <c r="AD24" i="1"/>
  <c r="AC24" i="1"/>
  <c r="P24" i="1"/>
  <c r="O24" i="1"/>
  <c r="S24" i="1" s="1"/>
  <c r="Z23" i="1"/>
  <c r="Y23" i="1"/>
  <c r="P23" i="1"/>
  <c r="O23" i="1"/>
  <c r="Z22" i="1"/>
  <c r="P22" i="1"/>
  <c r="O22" i="1"/>
  <c r="Y22" i="1"/>
  <c r="Z21" i="1"/>
  <c r="Y21" i="1"/>
  <c r="P21" i="1"/>
  <c r="O21" i="1"/>
  <c r="Z20" i="1"/>
  <c r="P20" i="1"/>
  <c r="O20" i="1"/>
  <c r="S20" i="1" s="1"/>
  <c r="Y20" i="1"/>
  <c r="Z19" i="1"/>
  <c r="Y19" i="1"/>
  <c r="P19" i="1"/>
  <c r="O19" i="1"/>
  <c r="S19" i="1" s="1"/>
  <c r="AD18" i="1"/>
  <c r="AC18" i="1"/>
  <c r="P18" i="1"/>
  <c r="O18" i="1"/>
  <c r="S18" i="1" s="1"/>
  <c r="AD17" i="1"/>
  <c r="AC17" i="1"/>
  <c r="P17" i="1"/>
  <c r="O17" i="1"/>
  <c r="S17" i="1" s="1"/>
  <c r="Z16" i="1"/>
  <c r="Y16" i="1"/>
  <c r="P16" i="1"/>
  <c r="O16" i="1"/>
  <c r="U15" i="1"/>
  <c r="T15" i="1"/>
  <c r="T103" i="1" s="1"/>
  <c r="L15" i="1"/>
  <c r="L103" i="1" s="1"/>
  <c r="AD109" i="1" s="1"/>
  <c r="Z14" i="1"/>
  <c r="Y14" i="1"/>
  <c r="S14" i="1"/>
  <c r="P14" i="1"/>
  <c r="O14" i="1"/>
  <c r="Z13" i="1"/>
  <c r="Y13" i="1"/>
  <c r="S13" i="1"/>
  <c r="P13" i="1"/>
  <c r="O13" i="1"/>
  <c r="Z12" i="1"/>
  <c r="Y12" i="1"/>
  <c r="P12" i="1"/>
  <c r="O12" i="1"/>
  <c r="S12" i="1" s="1"/>
  <c r="Z11" i="1"/>
  <c r="Z15" i="1" s="1"/>
  <c r="Y11" i="1"/>
  <c r="P11" i="1"/>
  <c r="O11" i="1"/>
  <c r="S11" i="1" s="1"/>
  <c r="AD10" i="1"/>
  <c r="AC10" i="1"/>
  <c r="S10" i="1"/>
  <c r="P10" i="1"/>
  <c r="O10" i="1"/>
  <c r="AD9" i="1"/>
  <c r="AC9" i="1"/>
  <c r="P9" i="1"/>
  <c r="O9" i="1"/>
  <c r="S33" i="1" l="1"/>
  <c r="V33" i="1" s="1"/>
  <c r="AE33" i="1" s="1"/>
  <c r="V74" i="1"/>
  <c r="AA74" i="1" s="1"/>
  <c r="Q74" i="1"/>
  <c r="S40" i="1"/>
  <c r="V40" i="1" s="1"/>
  <c r="AE40" i="1" s="1"/>
  <c r="Q21" i="1"/>
  <c r="Q10" i="1"/>
  <c r="Q14" i="1"/>
  <c r="S21" i="1"/>
  <c r="Z72" i="1"/>
  <c r="Q43" i="1"/>
  <c r="Q57" i="1"/>
  <c r="Q58" i="1"/>
  <c r="Q61" i="1"/>
  <c r="Q62" i="1"/>
  <c r="Q66" i="1"/>
  <c r="P102" i="1"/>
  <c r="P103" i="1" s="1"/>
  <c r="Q85" i="1"/>
  <c r="Q89" i="1"/>
  <c r="Q12" i="1"/>
  <c r="V28" i="1"/>
  <c r="AE28" i="1" s="1"/>
  <c r="V48" i="1"/>
  <c r="AE48" i="1" s="1"/>
  <c r="V27" i="1"/>
  <c r="AE27" i="1" s="1"/>
  <c r="Q39" i="1"/>
  <c r="Q59" i="1"/>
  <c r="Q63" i="1"/>
  <c r="U102" i="1"/>
  <c r="Q86" i="1"/>
  <c r="V87" i="1"/>
  <c r="AA87" i="1" s="1"/>
  <c r="V91" i="1"/>
  <c r="AA91" i="1" s="1"/>
  <c r="Q20" i="1"/>
  <c r="Q55" i="1"/>
  <c r="V85" i="1"/>
  <c r="AA85" i="1" s="1"/>
  <c r="V89" i="1"/>
  <c r="AA89" i="1" s="1"/>
  <c r="AD15" i="1"/>
  <c r="S22" i="1"/>
  <c r="Q22" i="1" s="1"/>
  <c r="S23" i="1"/>
  <c r="V23" i="1" s="1"/>
  <c r="AA23" i="1" s="1"/>
  <c r="Q25" i="1"/>
  <c r="Q26" i="1"/>
  <c r="Q27" i="1"/>
  <c r="Q28" i="1"/>
  <c r="V29" i="1"/>
  <c r="AE29" i="1" s="1"/>
  <c r="V45" i="1"/>
  <c r="AE45" i="1" s="1"/>
  <c r="Q48" i="1"/>
  <c r="Q70" i="1"/>
  <c r="V81" i="1"/>
  <c r="AA81" i="1" s="1"/>
  <c r="S84" i="1"/>
  <c r="Q84" i="1" s="1"/>
  <c r="S88" i="1"/>
  <c r="Q88" i="1" s="1"/>
  <c r="V90" i="1"/>
  <c r="AA90" i="1" s="1"/>
  <c r="Q91" i="1"/>
  <c r="V92" i="1"/>
  <c r="AA92" i="1" s="1"/>
  <c r="S31" i="1"/>
  <c r="Q31" i="1" s="1"/>
  <c r="S41" i="1"/>
  <c r="Q41" i="1" s="1"/>
  <c r="S42" i="1"/>
  <c r="V42" i="1" s="1"/>
  <c r="AE42" i="1" s="1"/>
  <c r="S9" i="1"/>
  <c r="O15" i="1"/>
  <c r="Q9" i="1"/>
  <c r="Q11" i="1"/>
  <c r="Q13" i="1"/>
  <c r="Q38" i="1"/>
  <c r="S38" i="1"/>
  <c r="V38" i="1" s="1"/>
  <c r="AE38" i="1" s="1"/>
  <c r="V10" i="1"/>
  <c r="AE10" i="1" s="1"/>
  <c r="V11" i="1"/>
  <c r="AA11" i="1" s="1"/>
  <c r="V12" i="1"/>
  <c r="AA12" i="1" s="1"/>
  <c r="V13" i="1"/>
  <c r="AA13" i="1" s="1"/>
  <c r="V14" i="1"/>
  <c r="AA14" i="1" s="1"/>
  <c r="V20" i="1"/>
  <c r="AA20" i="1" s="1"/>
  <c r="V21" i="1"/>
  <c r="AA21" i="1" s="1"/>
  <c r="V25" i="1"/>
  <c r="AE25" i="1" s="1"/>
  <c r="V26" i="1"/>
  <c r="AE26" i="1" s="1"/>
  <c r="V32" i="1"/>
  <c r="AE32" i="1" s="1"/>
  <c r="V44" i="1"/>
  <c r="AE44" i="1" s="1"/>
  <c r="V52" i="1"/>
  <c r="AE52" i="1" s="1"/>
  <c r="O102" i="1"/>
  <c r="S73" i="1"/>
  <c r="Q73" i="1" s="1"/>
  <c r="Z102" i="1"/>
  <c r="S76" i="1"/>
  <c r="Q76" i="1" s="1"/>
  <c r="S80" i="1"/>
  <c r="Q80" i="1" s="1"/>
  <c r="S98" i="1"/>
  <c r="Q98" i="1" s="1"/>
  <c r="O72" i="1"/>
  <c r="V17" i="1"/>
  <c r="AE17" i="1" s="1"/>
  <c r="V18" i="1"/>
  <c r="AE18" i="1" s="1"/>
  <c r="V24" i="1"/>
  <c r="AE24" i="1" s="1"/>
  <c r="V30" i="1"/>
  <c r="AE30" i="1" s="1"/>
  <c r="V35" i="1"/>
  <c r="AE35" i="1" s="1"/>
  <c r="V47" i="1"/>
  <c r="AE47" i="1" s="1"/>
  <c r="S64" i="1"/>
  <c r="Q64" i="1" s="1"/>
  <c r="S79" i="1"/>
  <c r="Q79" i="1" s="1"/>
  <c r="Q17" i="1"/>
  <c r="AD72" i="1"/>
  <c r="AD103" i="1" s="1"/>
  <c r="Q18" i="1"/>
  <c r="Q19" i="1"/>
  <c r="Q24" i="1"/>
  <c r="Q30" i="1"/>
  <c r="S34" i="1"/>
  <c r="Q34" i="1" s="1"/>
  <c r="Q35" i="1"/>
  <c r="Q37" i="1"/>
  <c r="V43" i="1"/>
  <c r="AE43" i="1" s="1"/>
  <c r="S46" i="1"/>
  <c r="V46" i="1" s="1"/>
  <c r="AE46" i="1" s="1"/>
  <c r="Q47" i="1"/>
  <c r="Q49" i="1"/>
  <c r="Q51" i="1"/>
  <c r="S54" i="1"/>
  <c r="V54" i="1" s="1"/>
  <c r="AE54" i="1" s="1"/>
  <c r="Q56" i="1"/>
  <c r="Q65" i="1"/>
  <c r="Q68" i="1"/>
  <c r="S77" i="1"/>
  <c r="V77" i="1" s="1"/>
  <c r="AA77" i="1" s="1"/>
  <c r="Q77" i="1"/>
  <c r="Y95" i="1"/>
  <c r="Y99" i="1"/>
  <c r="Z103" i="1"/>
  <c r="V19" i="1"/>
  <c r="AA19" i="1" s="1"/>
  <c r="V36" i="1"/>
  <c r="AE36" i="1" s="1"/>
  <c r="S67" i="1"/>
  <c r="V67" i="1" s="1"/>
  <c r="AA67" i="1" s="1"/>
  <c r="S97" i="1"/>
  <c r="V97" i="1" s="1"/>
  <c r="AA97" i="1" s="1"/>
  <c r="Q97" i="1"/>
  <c r="S16" i="1"/>
  <c r="Q32" i="1"/>
  <c r="V34" i="1"/>
  <c r="AE34" i="1" s="1"/>
  <c r="S36" i="1"/>
  <c r="Q36" i="1" s="1"/>
  <c r="V37" i="1"/>
  <c r="AE37" i="1" s="1"/>
  <c r="V39" i="1"/>
  <c r="AE39" i="1" s="1"/>
  <c r="Q45" i="1"/>
  <c r="V49" i="1"/>
  <c r="AE49" i="1" s="1"/>
  <c r="Q50" i="1"/>
  <c r="U72" i="1"/>
  <c r="S60" i="1"/>
  <c r="Q60" i="1" s="1"/>
  <c r="Q69" i="1"/>
  <c r="Q71" i="1"/>
  <c r="Q75" i="1"/>
  <c r="V76" i="1"/>
  <c r="AA76" i="1" s="1"/>
  <c r="S78" i="1"/>
  <c r="V78" i="1" s="1"/>
  <c r="AA78" i="1" s="1"/>
  <c r="S83" i="1"/>
  <c r="V83" i="1" s="1"/>
  <c r="AA83" i="1" s="1"/>
  <c r="S95" i="1"/>
  <c r="V95" i="1" s="1"/>
  <c r="AA95" i="1" s="1"/>
  <c r="S96" i="1"/>
  <c r="V96" i="1" s="1"/>
  <c r="AA96" i="1" s="1"/>
  <c r="V98" i="1"/>
  <c r="AA98" i="1" s="1"/>
  <c r="V99" i="1"/>
  <c r="AA99" i="1" s="1"/>
  <c r="V55" i="1"/>
  <c r="AA55" i="1" s="1"/>
  <c r="V56" i="1"/>
  <c r="AE56" i="1" s="1"/>
  <c r="V68" i="1"/>
  <c r="AA68" i="1" s="1"/>
  <c r="V69" i="1"/>
  <c r="AE69" i="1" s="1"/>
  <c r="V70" i="1"/>
  <c r="AE70" i="1" s="1"/>
  <c r="V71" i="1"/>
  <c r="AA71" i="1" s="1"/>
  <c r="V84" i="1"/>
  <c r="AA84" i="1" s="1"/>
  <c r="S100" i="1"/>
  <c r="Q100" i="1" s="1"/>
  <c r="S101" i="1"/>
  <c r="Q101" i="1" s="1"/>
  <c r="S53" i="1"/>
  <c r="Q53" i="1" s="1"/>
  <c r="V57" i="1"/>
  <c r="AA57" i="1" s="1"/>
  <c r="V61" i="1"/>
  <c r="AA61" i="1" s="1"/>
  <c r="V65" i="1"/>
  <c r="AA65" i="1" s="1"/>
  <c r="S82" i="1"/>
  <c r="Q82" i="1" s="1"/>
  <c r="S93" i="1"/>
  <c r="V93" i="1" s="1"/>
  <c r="AA93" i="1" s="1"/>
  <c r="S94" i="1"/>
  <c r="Q94" i="1" s="1"/>
  <c r="V88" i="1" l="1"/>
  <c r="AA88" i="1" s="1"/>
  <c r="Q95" i="1"/>
  <c r="U103" i="1"/>
  <c r="Q33" i="1"/>
  <c r="Q15" i="1"/>
  <c r="Q40" i="1"/>
  <c r="V60" i="1"/>
  <c r="AA60" i="1" s="1"/>
  <c r="V82" i="1"/>
  <c r="AA82" i="1" s="1"/>
  <c r="V80" i="1"/>
  <c r="AA80" i="1" s="1"/>
  <c r="V22" i="1"/>
  <c r="AA22" i="1" s="1"/>
  <c r="Q83" i="1"/>
  <c r="V53" i="1"/>
  <c r="AE53" i="1" s="1"/>
  <c r="V101" i="1"/>
  <c r="AA101" i="1" s="1"/>
  <c r="V79" i="1"/>
  <c r="AA79" i="1" s="1"/>
  <c r="Q23" i="1"/>
  <c r="Q93" i="1"/>
  <c r="Q96" i="1"/>
  <c r="V94" i="1"/>
  <c r="AA94" i="1" s="1"/>
  <c r="Q78" i="1"/>
  <c r="Q102" i="1" s="1"/>
  <c r="Q67" i="1"/>
  <c r="V64" i="1"/>
  <c r="AA64" i="1" s="1"/>
  <c r="Q46" i="1"/>
  <c r="V100" i="1"/>
  <c r="AA100" i="1" s="1"/>
  <c r="S15" i="1"/>
  <c r="V9" i="1"/>
  <c r="Q42" i="1"/>
  <c r="S72" i="1"/>
  <c r="V16" i="1"/>
  <c r="Q54" i="1"/>
  <c r="AO54" i="1" s="1"/>
  <c r="Q16" i="1"/>
  <c r="V73" i="1"/>
  <c r="V41" i="1"/>
  <c r="AE41" i="1" s="1"/>
  <c r="V31" i="1"/>
  <c r="AE31" i="1" s="1"/>
  <c r="AE72" i="1" s="1"/>
  <c r="AD107" i="1"/>
  <c r="AD112" i="1" s="1"/>
  <c r="S102" i="1"/>
  <c r="AA15" i="1"/>
  <c r="AP9" i="1"/>
  <c r="O103" i="1"/>
  <c r="V102" i="1" l="1"/>
  <c r="AA73" i="1"/>
  <c r="AA102" i="1" s="1"/>
  <c r="Q72" i="1"/>
  <c r="Q103" i="1" s="1"/>
  <c r="V15" i="1"/>
  <c r="AE9" i="1"/>
  <c r="AE15" i="1" s="1"/>
  <c r="AE103" i="1" s="1"/>
  <c r="V72" i="1"/>
  <c r="AA16" i="1"/>
  <c r="AA72" i="1" s="1"/>
  <c r="AA103" i="1" s="1"/>
  <c r="S103" i="1"/>
  <c r="V103" i="1" l="1"/>
  <c r="AE109" i="1" s="1"/>
  <c r="AE107" i="1"/>
  <c r="AE112" i="1" s="1"/>
</calcChain>
</file>

<file path=xl/sharedStrings.xml><?xml version="1.0" encoding="utf-8"?>
<sst xmlns="http://schemas.openxmlformats.org/spreadsheetml/2006/main" count="486" uniqueCount="165">
  <si>
    <t xml:space="preserve">Расчеты к штатному расписанию на 1 января 2021 года </t>
  </si>
  <si>
    <t>по ГККП Ясли-сад  № 93 г.Павлодара</t>
  </si>
  <si>
    <t>Ф.И.О.</t>
  </si>
  <si>
    <t>Ставка</t>
  </si>
  <si>
    <t>Начислено</t>
  </si>
  <si>
    <t>№ п/п</t>
  </si>
  <si>
    <t>Должность</t>
  </si>
  <si>
    <t>Образова ние</t>
  </si>
  <si>
    <t>Стаж работы по специальности (лет, мес, дней) на 01.09.2015г.</t>
  </si>
  <si>
    <t>Сетка стажа</t>
  </si>
  <si>
    <t>Количество работников,кому положена доплата в размере 25% сельских</t>
  </si>
  <si>
    <t>Количество работников,кому положена доплата в размере 10%</t>
  </si>
  <si>
    <t>Блок</t>
  </si>
  <si>
    <t>Звено</t>
  </si>
  <si>
    <t>Ступень</t>
  </si>
  <si>
    <t>Базовый должностной оклад</t>
  </si>
  <si>
    <t>Количество единиц</t>
  </si>
  <si>
    <t>Катего рия</t>
  </si>
  <si>
    <t>Коэффициент</t>
  </si>
  <si>
    <t>Должностной оклад</t>
  </si>
  <si>
    <t>Сельские 25%</t>
  </si>
  <si>
    <t>За особые условия труда 10%</t>
  </si>
  <si>
    <t>Надбавка к ставке</t>
  </si>
  <si>
    <t>Месячный фонд заработной платы</t>
  </si>
  <si>
    <t>%</t>
  </si>
  <si>
    <t>Сумма</t>
  </si>
  <si>
    <t>Абеева Ж.А.</t>
  </si>
  <si>
    <t>Заведующая</t>
  </si>
  <si>
    <t>высшее</t>
  </si>
  <si>
    <t>14 л. 11 м.</t>
  </si>
  <si>
    <t>12-16</t>
  </si>
  <si>
    <t>А</t>
  </si>
  <si>
    <t>А1</t>
  </si>
  <si>
    <t>3-1</t>
  </si>
  <si>
    <t>Зам. Зав. по учебной работе</t>
  </si>
  <si>
    <t>Зам. зав. по хозяйственной работе</t>
  </si>
  <si>
    <t>Заведующий хозяйством</t>
  </si>
  <si>
    <t>ср. спец.</t>
  </si>
  <si>
    <t>10м.</t>
  </si>
  <si>
    <t>3-5</t>
  </si>
  <si>
    <t>С</t>
  </si>
  <si>
    <t>Главный бухгалтер</t>
  </si>
  <si>
    <t>Бухгалтер</t>
  </si>
  <si>
    <t>31 г.</t>
  </si>
  <si>
    <t>16-20</t>
  </si>
  <si>
    <t>ИТОГО ПО АУП</t>
  </si>
  <si>
    <t>ИТОГО ПО АУП (Тех.персонал)</t>
  </si>
  <si>
    <t>ИТОГО ПО АУП (Администрация)</t>
  </si>
  <si>
    <t>Методист</t>
  </si>
  <si>
    <t xml:space="preserve">29 л. </t>
  </si>
  <si>
    <t>св. 24</t>
  </si>
  <si>
    <t>В</t>
  </si>
  <si>
    <t>В4</t>
  </si>
  <si>
    <t>Учитель-логопед</t>
  </si>
  <si>
    <t>8л.7 м.</t>
  </si>
  <si>
    <t>7-10</t>
  </si>
  <si>
    <t>В2</t>
  </si>
  <si>
    <t>Учитель рус.языка</t>
  </si>
  <si>
    <t>27л.1м.</t>
  </si>
  <si>
    <t>св. 25</t>
  </si>
  <si>
    <t>27л.11м.</t>
  </si>
  <si>
    <t>В3</t>
  </si>
  <si>
    <t>Медицинская сестра</t>
  </si>
  <si>
    <t>32 г.11м.</t>
  </si>
  <si>
    <t>Диетсестра</t>
  </si>
  <si>
    <t>22г.3м.</t>
  </si>
  <si>
    <t>20-25</t>
  </si>
  <si>
    <t>Мед. Сестра бассейна</t>
  </si>
  <si>
    <t>В5</t>
  </si>
  <si>
    <t>Мл.мед.персонал</t>
  </si>
  <si>
    <t>В6</t>
  </si>
  <si>
    <t>Библиотекарь</t>
  </si>
  <si>
    <t>В7</t>
  </si>
  <si>
    <t>Иинструктор по плаванию</t>
  </si>
  <si>
    <t>5 м.</t>
  </si>
  <si>
    <t>В8</t>
  </si>
  <si>
    <t>Инструктор по физ.культ.</t>
  </si>
  <si>
    <t>1г.</t>
  </si>
  <si>
    <t>1-2</t>
  </si>
  <si>
    <t>Старший вожатый</t>
  </si>
  <si>
    <t>Воспитатель спец.групп</t>
  </si>
  <si>
    <t>Воспитатель</t>
  </si>
  <si>
    <t>7 л. 3 м.</t>
  </si>
  <si>
    <t>2</t>
  </si>
  <si>
    <t>2г.3м.</t>
  </si>
  <si>
    <t>2-3</t>
  </si>
  <si>
    <t>29л.11м.</t>
  </si>
  <si>
    <t>1</t>
  </si>
  <si>
    <t>2г.2 м.</t>
  </si>
  <si>
    <t>5г.1 м.</t>
  </si>
  <si>
    <t>5-7</t>
  </si>
  <si>
    <t>14л.7.</t>
  </si>
  <si>
    <t>13-16</t>
  </si>
  <si>
    <t>ср.спец.</t>
  </si>
  <si>
    <t xml:space="preserve">32 г.1м. </t>
  </si>
  <si>
    <t>16л.2 м.</t>
  </si>
  <si>
    <t>10л.</t>
  </si>
  <si>
    <t>10-13</t>
  </si>
  <si>
    <t>26 г.10м.</t>
  </si>
  <si>
    <t>1г.2м.</t>
  </si>
  <si>
    <t>33г. 6м.</t>
  </si>
  <si>
    <t>14л.10.</t>
  </si>
  <si>
    <t>1м.</t>
  </si>
  <si>
    <t>0-1</t>
  </si>
  <si>
    <t>Секретарь</t>
  </si>
  <si>
    <t>3г.7м.</t>
  </si>
  <si>
    <t>D</t>
  </si>
  <si>
    <t>Спец.по обслуж.комп.техн</t>
  </si>
  <si>
    <t>среднее</t>
  </si>
  <si>
    <t xml:space="preserve">11 л.3м. </t>
  </si>
  <si>
    <t>Пом.воспитателя</t>
  </si>
  <si>
    <t>11л.8м</t>
  </si>
  <si>
    <t>8м.</t>
  </si>
  <si>
    <t>2г.2м.</t>
  </si>
  <si>
    <t>1г.4м.</t>
  </si>
  <si>
    <t>3г.5м.</t>
  </si>
  <si>
    <t>18л.6м.</t>
  </si>
  <si>
    <t>2г.</t>
  </si>
  <si>
    <t>1г.1м.</t>
  </si>
  <si>
    <t>2г.4м.</t>
  </si>
  <si>
    <t>Педагог- психолог</t>
  </si>
  <si>
    <t>Музыкальный рук.</t>
  </si>
  <si>
    <t>30л.6м.</t>
  </si>
  <si>
    <t>ИТОГО ПО ОП</t>
  </si>
  <si>
    <t>ИТОГО ПО ОП (Тех.персонал)</t>
  </si>
  <si>
    <t>ИТОГО ПО ОП (Администрация)</t>
  </si>
  <si>
    <t>повар</t>
  </si>
  <si>
    <t>более 20 л.</t>
  </si>
  <si>
    <t>раб.</t>
  </si>
  <si>
    <t>Подсобный рабочий</t>
  </si>
  <si>
    <t>8 м.</t>
  </si>
  <si>
    <t>Кастелянша</t>
  </si>
  <si>
    <t>Швея</t>
  </si>
  <si>
    <t>6м.</t>
  </si>
  <si>
    <t>Оператор стир. машин</t>
  </si>
  <si>
    <t>Оператор стиральных машин</t>
  </si>
  <si>
    <t>Оператор хлораторной установки</t>
  </si>
  <si>
    <t>Дежурный рабочий котельной</t>
  </si>
  <si>
    <t>Уборщик служеб. помещ.</t>
  </si>
  <si>
    <t>Уборщик служебных помещений</t>
  </si>
  <si>
    <t>Электромонтер</t>
  </si>
  <si>
    <t>20-24</t>
  </si>
  <si>
    <t>Рабочий по обслуж. здания</t>
  </si>
  <si>
    <t>ср. техн.</t>
  </si>
  <si>
    <t>Слесарь-сантехник</t>
  </si>
  <si>
    <t>до года</t>
  </si>
  <si>
    <t>Плотник</t>
  </si>
  <si>
    <t>сторож</t>
  </si>
  <si>
    <t>3 г.</t>
  </si>
  <si>
    <t>Дворник</t>
  </si>
  <si>
    <t>2 м.</t>
  </si>
  <si>
    <t>ИТОГО ПО МОП</t>
  </si>
  <si>
    <t>ИТОГО ПО МОП (Тех.персонал)</t>
  </si>
  <si>
    <t>ИТОГО ПО МОП (Админстрация)</t>
  </si>
  <si>
    <t>ВСЕГО ПО АУП,ОП,МОП</t>
  </si>
  <si>
    <t>ВСЕГО ПО АУП,УВП,МОП(тех.персонал )</t>
  </si>
  <si>
    <t>ВСЕГО ПО АУП,УВП,МОП(Админстрация)</t>
  </si>
  <si>
    <t>(подпись)</t>
  </si>
  <si>
    <t>(расшифровка подписи)</t>
  </si>
  <si>
    <t>Итого</t>
  </si>
  <si>
    <t>Ставок</t>
  </si>
  <si>
    <t>Уралтаева Н.С.</t>
  </si>
  <si>
    <t xml:space="preserve"> </t>
  </si>
  <si>
    <t>Контроль</t>
  </si>
  <si>
    <t>Разница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</si>
</sst>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_-* #,##0.000_р_._-;\-* #,##0.000_р_._-;_-* &quot;-&quot;??_р_._-;_-@_-"/>
    <numFmt numFmtId="165" formatCode="0.000"/>
  </numFmts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49" fontId="5" fillId="0" borderId="13" xfId="0" applyNumberFormat="1" applyFont="1" applyBorder="1" applyAlignment="1" applyProtection="1">
      <alignment horizontal="center"/>
      <protection locked="0"/>
    </xf>
    <xf numFmtId="2" fontId="3" fillId="0" borderId="13" xfId="0" applyNumberFormat="1" applyFont="1" applyBorder="1" applyAlignment="1">
      <alignment horizontal="center" vertical="center" wrapText="1"/>
    </xf>
    <xf numFmtId="10" fontId="3" fillId="0" borderId="17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9" fontId="3" fillId="0" borderId="17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2" fontId="1" fillId="0" borderId="13" xfId="0" applyNumberFormat="1" applyFont="1" applyBorder="1" applyAlignment="1">
      <alignment vertical="center" wrapText="1"/>
    </xf>
    <xf numFmtId="10" fontId="1" fillId="0" borderId="0" xfId="0" applyNumberFormat="1" applyFont="1" applyAlignment="1">
      <alignment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5" fillId="0" borderId="13" xfId="0" applyFont="1" applyBorder="1" applyAlignment="1" applyProtection="1">
      <alignment horizontal="center"/>
      <protection locked="0"/>
    </xf>
    <xf numFmtId="9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10" fontId="3" fillId="2" borderId="17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9" fontId="3" fillId="2" borderId="17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6" fillId="0" borderId="18" xfId="0" applyFont="1" applyBorder="1" applyAlignment="1" applyProtection="1">
      <alignment horizontal="center"/>
      <protection locked="0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3" xfId="0" applyFont="1" applyBorder="1" applyAlignment="1">
      <alignment vertical="center" wrapText="1"/>
    </xf>
    <xf numFmtId="2" fontId="7" fillId="0" borderId="13" xfId="0" applyNumberFormat="1" applyFont="1" applyBorder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13" xfId="0" applyNumberFormat="1" applyFont="1" applyBorder="1" applyAlignment="1">
      <alignment vertical="center" wrapText="1"/>
    </xf>
    <xf numFmtId="43" fontId="1" fillId="0" borderId="13" xfId="0" applyNumberFormat="1" applyFont="1" applyBorder="1" applyAlignment="1">
      <alignment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43" fontId="3" fillId="2" borderId="13" xfId="0" applyNumberFormat="1" applyFont="1" applyFill="1" applyBorder="1" applyAlignment="1">
      <alignment vertical="center" wrapText="1"/>
    </xf>
    <xf numFmtId="165" fontId="3" fillId="2" borderId="13" xfId="0" applyNumberFormat="1" applyFont="1" applyFill="1" applyBorder="1" applyAlignment="1">
      <alignment horizontal="center" vertical="center" wrapText="1"/>
    </xf>
    <xf numFmtId="9" fontId="3" fillId="2" borderId="13" xfId="0" applyNumberFormat="1" applyFont="1" applyFill="1" applyBorder="1" applyAlignment="1">
      <alignment horizontal="center" vertical="center" wrapText="1"/>
    </xf>
    <xf numFmtId="43" fontId="1" fillId="2" borderId="13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>
      <alignment vertical="center" wrapText="1"/>
    </xf>
    <xf numFmtId="43" fontId="1" fillId="0" borderId="0" xfId="0" applyNumberFormat="1" applyFont="1" applyAlignment="1">
      <alignment vertical="center" wrapText="1"/>
    </xf>
    <xf numFmtId="43" fontId="3" fillId="0" borderId="13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" xfId="0" applyNumberFormat="1" applyFont="1" applyBorder="1" applyAlignment="1">
      <alignment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3" fontId="3" fillId="2" borderId="1" xfId="0" applyNumberFormat="1" applyFont="1" applyFill="1" applyBorder="1" applyAlignment="1">
      <alignment vertical="center" wrapText="1"/>
    </xf>
    <xf numFmtId="43" fontId="3" fillId="2" borderId="1" xfId="0" applyNumberFormat="1" applyFont="1" applyFill="1" applyBorder="1" applyAlignment="1">
      <alignment horizontal="center" vertical="center" wrapText="1"/>
    </xf>
    <xf numFmtId="2" fontId="7" fillId="0" borderId="1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4" fillId="0" borderId="18" xfId="0" applyNumberFormat="1" applyFont="1" applyBorder="1" applyAlignment="1">
      <alignment horizontal="center" vertical="center" wrapText="1"/>
    </xf>
    <xf numFmtId="43" fontId="4" fillId="0" borderId="6" xfId="0" applyNumberFormat="1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left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  <xf numFmtId="43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64;&#1058;&#1040;&#1058;&#1053;&#1054;&#1045;%20&#1056;&#1040;&#1057;&#1055;&#1048;&#1057;&#1040;&#1053;&#1048;&#1045;%20&#1053;&#1040;%2001.01.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ТАТЫ по действующей системе"/>
      <sheetName val="РАСЧЁТЫ по действующей системе"/>
      <sheetName val="ШТАТЫ по НОВОЙ МОДЕЛИ"/>
      <sheetName val="РАСЧЁТЫ по НОВОЙ МОДЕЛИ"/>
      <sheetName val="РАСЧЁТЫ по действующей сист доп"/>
      <sheetName val="РАСЧЁТЫ по НОВОЙ МОДЕЛИ допол п"/>
      <sheetName val="РАСЧЁТЫ по НОВОЙ МОДЕЛИ на 01 с"/>
      <sheetName val="РАСЧЁТЫ по действующей сист сен"/>
      <sheetName val="ШТАТЫ по НОВОЙ МОДЕЛИ 01.09.16"/>
      <sheetName val="ШТАТЫ по действующей систем (2"/>
      <sheetName val="РАСЧЁТЫ по НОВОЙ МОДЕЛИ бух"/>
      <sheetName val="РАСЧЁТЫ по НОВОЙ МОДЕЛ на 01.10"/>
      <sheetName val="РАСЧЁТЫ по НОВ мод на 01.01.17"/>
      <sheetName val="ШТАТЫ по НОВОЙ МОДЕЛИ 2017"/>
      <sheetName val="РАСЧЁТЫ по НОВ мод на 01.06.17"/>
      <sheetName val="РАСЧЁТЫ по НОВ мод на 01.09.17"/>
      <sheetName val="РАСЧЁТЫ по НОВ мод на 01.11"/>
      <sheetName val="Лист1"/>
      <sheetName val="РАСЧЁТЫ по НОВ мод на 01.01.18"/>
      <sheetName val="РАСЧЁТЫ по НОВ на 01.01 испр"/>
      <sheetName val="РАСЧЁТЫ по НОВ мод на 01.09 (2"/>
      <sheetName val="РАСЧЁТЫ по НОВ мод на 01.06.18"/>
      <sheetName val="ШТАТЫ по НОВОЙ МОДЕЛИ 01 июня 1"/>
      <sheetName val="РАСЧЁТЫ по НОВ мод на 01.06 (2"/>
      <sheetName val="РАСЧЁТЫ по НОВ на 01.09.18 "/>
      <sheetName val="ШТАТЫ по НОВОЙ МОДЕЛИ 2018"/>
      <sheetName val="Лист2"/>
      <sheetName val="РАСЧЁТЫ по доп на 01.01.19 "/>
      <sheetName val="РАСЧЁТЫ по НОВ на 01.01.19"/>
      <sheetName val="РАСЧЁТЫ по стар на 01.01.19"/>
      <sheetName val="РАСЧЁТЫ по доп на 01.04.19"/>
      <sheetName val="РАСЧЁТЫ по НОВ на 01.06.19"/>
      <sheetName val="РАСЧЁТЫ по стар доп"/>
      <sheetName val="Лист4"/>
      <sheetName val="РАСЧЁТЫ 6 гр на 01.09.19 на  "/>
      <sheetName val="РАСЧЁТЫ 8 гр на 01.09.19"/>
      <sheetName val="ШТАТЫ по НОВ на 01.09.19"/>
      <sheetName val="ШТАТЫ по стар на 01.09.19"/>
      <sheetName val="РАСЧЁТЫ 8гр на 01.09.19 по стар"/>
      <sheetName val="РАСЧЁТЫ разница рб на 01.09.19 "/>
      <sheetName val="ШТАТЫ на разн на 01.09.19 "/>
      <sheetName val="РАСЧЁТЫ 8 гр на 01.09.19 доп"/>
      <sheetName val="Лист3"/>
      <sheetName val="РАСЧЁТЫ 8 гр на 01.01.20"/>
      <sheetName val="РАСЧЁТЫ нов окл на 01.01.20"/>
      <sheetName val="РАСЧЁТЫ 01.01.20 разн"/>
      <sheetName val="ШТАТЫ на разн на 01.01.20"/>
      <sheetName val="РАСЧЁТЫ бух гз"/>
      <sheetName val="РАСЧЁТЫ нов окл на 01.06.20 доп"/>
      <sheetName val="РАСЧЁТЫ нов окл на 01.06.20 "/>
      <sheetName val="РАСЧЁТЫ стар. окл на 01.06.20 "/>
      <sheetName val="РАСЧЁТЫ 01.06.20 разн"/>
      <sheetName val="ШТАТЫ по НОВ на 01.06.20"/>
      <sheetName val="ШТАТЫ по стар на 01.06.20"/>
      <sheetName val="ШТАТЫ на разн на 01.06.20"/>
      <sheetName val="РАСЧЁТЫ стар. окл на 01.06 доп"/>
      <sheetName val="РАСЧЁТЫ нов окл на 01.09.20"/>
      <sheetName val="РАСЧЁТЫ стар. окл на 01.09.20"/>
      <sheetName val="ШТАТЫ по НОВ на 01.09.20 "/>
      <sheetName val="РАСЧЁТЫ разн на 01.09.20"/>
      <sheetName val="ШТАТЫ на разн на 01.09.20 "/>
      <sheetName val="РАСЧЁТЫ по НОВОЙ МОДЕЛИ бух (2"/>
      <sheetName val="РАСЧЁТЫ нов окл допол"/>
      <sheetName val="РАСЧЁТЫ стар. окл на 01.01.21"/>
      <sheetName val="ШТАТЫ по НОВ на 01.01.21"/>
      <sheetName val="ШТАТЫ по стар на 01.01.21"/>
      <sheetName val="РАСЧЁТЫ нов окл на 01.01.21"/>
      <sheetName val="РАСЧЁТЫ разн на 01.01.21"/>
      <sheetName val="ШТАТЫ на разн на 01.01.21"/>
      <sheetName val="РАСЧЁТЫ нов окл на 01.01.21 (2)"/>
      <sheetName val="РАСЧЁТЫ стар. окл на 01.06.21"/>
      <sheetName val="ШТАТЫ по стар на 01.06.21)"/>
      <sheetName val="РАСЧЁТЫ нов окл на 01.06.21"/>
      <sheetName val="ШТАТЫ по НОВ на 01.06.21"/>
    </sheetNames>
    <sheetDataSet>
      <sheetData sheetId="0"/>
      <sheetData sheetId="1">
        <row r="33">
          <cell r="B33" t="str">
            <v>Мунтынова А. М.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0">
          <cell r="O30">
            <v>3.41</v>
          </cell>
        </row>
        <row r="31">
          <cell r="O31">
            <v>4.51</v>
          </cell>
        </row>
        <row r="32">
          <cell r="O32">
            <v>3.41</v>
          </cell>
        </row>
        <row r="33">
          <cell r="O33">
            <v>3.78</v>
          </cell>
        </row>
        <row r="34">
          <cell r="O34">
            <v>4.3</v>
          </cell>
        </row>
        <row r="35">
          <cell r="O35">
            <v>4.3899999999999997</v>
          </cell>
        </row>
        <row r="36">
          <cell r="O36">
            <v>4.0599999999999996</v>
          </cell>
        </row>
        <row r="37">
          <cell r="O37">
            <v>4.2300000000000004</v>
          </cell>
        </row>
        <row r="39">
          <cell r="O39">
            <v>4.5</v>
          </cell>
        </row>
        <row r="40">
          <cell r="O40">
            <v>3.36</v>
          </cell>
        </row>
        <row r="41">
          <cell r="O41">
            <v>4.51</v>
          </cell>
        </row>
        <row r="42">
          <cell r="O42">
            <v>4.3</v>
          </cell>
        </row>
        <row r="43">
          <cell r="O43">
            <v>3.32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3"/>
  <sheetViews>
    <sheetView tabSelected="1" view="pageBreakPreview" zoomScale="60" zoomScaleNormal="70" workbookViewId="0">
      <selection activeCell="N109" sqref="N109"/>
    </sheetView>
  </sheetViews>
  <sheetFormatPr defaultRowHeight="12.75" x14ac:dyDescent="0.2"/>
  <cols>
    <col min="1" max="1" width="5.140625" style="1" customWidth="1"/>
    <col min="2" max="2" width="32.5703125" style="2" customWidth="1"/>
    <col min="3" max="3" width="12.7109375" style="1" customWidth="1"/>
    <col min="4" max="4" width="16.7109375" style="1" customWidth="1"/>
    <col min="5" max="5" width="8.28515625" style="1" customWidth="1"/>
    <col min="6" max="7" width="12.28515625" style="1" hidden="1" customWidth="1"/>
    <col min="8" max="8" width="5.7109375" style="1" customWidth="1"/>
    <col min="9" max="9" width="6.28515625" style="1" customWidth="1"/>
    <col min="10" max="10" width="7" style="1" customWidth="1"/>
    <col min="11" max="11" width="12.5703125" style="1" customWidth="1"/>
    <col min="12" max="12" width="12" style="1" customWidth="1"/>
    <col min="13" max="13" width="10.42578125" style="2" customWidth="1"/>
    <col min="14" max="14" width="10.5703125" style="1" customWidth="1"/>
    <col min="15" max="15" width="19.28515625" style="1" customWidth="1"/>
    <col min="16" max="16" width="10.140625" style="1" hidden="1" customWidth="1"/>
    <col min="17" max="17" width="0.5703125" style="1" hidden="1" customWidth="1"/>
    <col min="18" max="18" width="7.7109375" style="1" customWidth="1"/>
    <col min="19" max="19" width="16.85546875" style="1" customWidth="1"/>
    <col min="20" max="20" width="10.5703125" style="1" customWidth="1"/>
    <col min="21" max="21" width="17.7109375" style="1" customWidth="1"/>
    <col min="22" max="22" width="22.85546875" style="1" customWidth="1"/>
    <col min="23" max="24" width="9.140625" style="1" customWidth="1"/>
    <col min="25" max="25" width="41.85546875" style="1" customWidth="1"/>
    <col min="26" max="26" width="9.28515625" style="1" bestFit="1" customWidth="1"/>
    <col min="27" max="27" width="14" style="1" customWidth="1"/>
    <col min="28" max="28" width="9.140625" style="1"/>
    <col min="29" max="29" width="41.42578125" style="1" customWidth="1"/>
    <col min="30" max="30" width="9.28515625" style="1" bestFit="1" customWidth="1"/>
    <col min="31" max="31" width="13.7109375" style="1" customWidth="1"/>
    <col min="32" max="32" width="9.140625" style="1"/>
    <col min="33" max="33" width="11.7109375" style="1" bestFit="1" customWidth="1"/>
    <col min="34" max="34" width="9.140625" style="1"/>
    <col min="35" max="40" width="9.140625" style="1" customWidth="1"/>
    <col min="41" max="41" width="11.28515625" style="1" bestFit="1" customWidth="1"/>
    <col min="42" max="255" width="9.140625" style="1"/>
    <col min="256" max="256" width="5.140625" style="1" customWidth="1"/>
    <col min="257" max="257" width="27.7109375" style="1" customWidth="1"/>
    <col min="258" max="258" width="32.5703125" style="1" customWidth="1"/>
    <col min="259" max="259" width="12.7109375" style="1" customWidth="1"/>
    <col min="260" max="260" width="16.7109375" style="1" customWidth="1"/>
    <col min="261" max="261" width="8.28515625" style="1" customWidth="1"/>
    <col min="262" max="263" width="0" style="1" hidden="1" customWidth="1"/>
    <col min="264" max="264" width="5.7109375" style="1" customWidth="1"/>
    <col min="265" max="265" width="6.28515625" style="1" customWidth="1"/>
    <col min="266" max="266" width="7" style="1" customWidth="1"/>
    <col min="267" max="267" width="12.5703125" style="1" customWidth="1"/>
    <col min="268" max="268" width="12" style="1" customWidth="1"/>
    <col min="269" max="269" width="10.42578125" style="1" customWidth="1"/>
    <col min="270" max="270" width="10.5703125" style="1" customWidth="1"/>
    <col min="271" max="271" width="19.28515625" style="1" customWidth="1"/>
    <col min="272" max="273" width="0" style="1" hidden="1" customWidth="1"/>
    <col min="274" max="274" width="7.7109375" style="1" customWidth="1"/>
    <col min="275" max="275" width="16.85546875" style="1" customWidth="1"/>
    <col min="276" max="276" width="10.5703125" style="1" customWidth="1"/>
    <col min="277" max="277" width="17.7109375" style="1" customWidth="1"/>
    <col min="278" max="278" width="22.85546875" style="1" customWidth="1"/>
    <col min="279" max="280" width="9.140625" style="1"/>
    <col min="281" max="281" width="41.85546875" style="1" customWidth="1"/>
    <col min="282" max="282" width="9.28515625" style="1" bestFit="1" customWidth="1"/>
    <col min="283" max="283" width="14" style="1" customWidth="1"/>
    <col min="284" max="284" width="9.140625" style="1"/>
    <col min="285" max="285" width="41.42578125" style="1" customWidth="1"/>
    <col min="286" max="286" width="9.28515625" style="1" bestFit="1" customWidth="1"/>
    <col min="287" max="287" width="13.7109375" style="1" customWidth="1"/>
    <col min="288" max="288" width="9.140625" style="1"/>
    <col min="289" max="289" width="11.7109375" style="1" bestFit="1" customWidth="1"/>
    <col min="290" max="296" width="9.140625" style="1"/>
    <col min="297" max="297" width="11.28515625" style="1" bestFit="1" customWidth="1"/>
    <col min="298" max="511" width="9.140625" style="1"/>
    <col min="512" max="512" width="5.140625" style="1" customWidth="1"/>
    <col min="513" max="513" width="27.7109375" style="1" customWidth="1"/>
    <col min="514" max="514" width="32.5703125" style="1" customWidth="1"/>
    <col min="515" max="515" width="12.7109375" style="1" customWidth="1"/>
    <col min="516" max="516" width="16.7109375" style="1" customWidth="1"/>
    <col min="517" max="517" width="8.28515625" style="1" customWidth="1"/>
    <col min="518" max="519" width="0" style="1" hidden="1" customWidth="1"/>
    <col min="520" max="520" width="5.7109375" style="1" customWidth="1"/>
    <col min="521" max="521" width="6.28515625" style="1" customWidth="1"/>
    <col min="522" max="522" width="7" style="1" customWidth="1"/>
    <col min="523" max="523" width="12.5703125" style="1" customWidth="1"/>
    <col min="524" max="524" width="12" style="1" customWidth="1"/>
    <col min="525" max="525" width="10.42578125" style="1" customWidth="1"/>
    <col min="526" max="526" width="10.5703125" style="1" customWidth="1"/>
    <col min="527" max="527" width="19.28515625" style="1" customWidth="1"/>
    <col min="528" max="529" width="0" style="1" hidden="1" customWidth="1"/>
    <col min="530" max="530" width="7.7109375" style="1" customWidth="1"/>
    <col min="531" max="531" width="16.85546875" style="1" customWidth="1"/>
    <col min="532" max="532" width="10.5703125" style="1" customWidth="1"/>
    <col min="533" max="533" width="17.7109375" style="1" customWidth="1"/>
    <col min="534" max="534" width="22.85546875" style="1" customWidth="1"/>
    <col min="535" max="536" width="9.140625" style="1"/>
    <col min="537" max="537" width="41.85546875" style="1" customWidth="1"/>
    <col min="538" max="538" width="9.28515625" style="1" bestFit="1" customWidth="1"/>
    <col min="539" max="539" width="14" style="1" customWidth="1"/>
    <col min="540" max="540" width="9.140625" style="1"/>
    <col min="541" max="541" width="41.42578125" style="1" customWidth="1"/>
    <col min="542" max="542" width="9.28515625" style="1" bestFit="1" customWidth="1"/>
    <col min="543" max="543" width="13.7109375" style="1" customWidth="1"/>
    <col min="544" max="544" width="9.140625" style="1"/>
    <col min="545" max="545" width="11.7109375" style="1" bestFit="1" customWidth="1"/>
    <col min="546" max="552" width="9.140625" style="1"/>
    <col min="553" max="553" width="11.28515625" style="1" bestFit="1" customWidth="1"/>
    <col min="554" max="767" width="9.140625" style="1"/>
    <col min="768" max="768" width="5.140625" style="1" customWidth="1"/>
    <col min="769" max="769" width="27.7109375" style="1" customWidth="1"/>
    <col min="770" max="770" width="32.5703125" style="1" customWidth="1"/>
    <col min="771" max="771" width="12.7109375" style="1" customWidth="1"/>
    <col min="772" max="772" width="16.7109375" style="1" customWidth="1"/>
    <col min="773" max="773" width="8.28515625" style="1" customWidth="1"/>
    <col min="774" max="775" width="0" style="1" hidden="1" customWidth="1"/>
    <col min="776" max="776" width="5.7109375" style="1" customWidth="1"/>
    <col min="777" max="777" width="6.28515625" style="1" customWidth="1"/>
    <col min="778" max="778" width="7" style="1" customWidth="1"/>
    <col min="779" max="779" width="12.5703125" style="1" customWidth="1"/>
    <col min="780" max="780" width="12" style="1" customWidth="1"/>
    <col min="781" max="781" width="10.42578125" style="1" customWidth="1"/>
    <col min="782" max="782" width="10.5703125" style="1" customWidth="1"/>
    <col min="783" max="783" width="19.28515625" style="1" customWidth="1"/>
    <col min="784" max="785" width="0" style="1" hidden="1" customWidth="1"/>
    <col min="786" max="786" width="7.7109375" style="1" customWidth="1"/>
    <col min="787" max="787" width="16.85546875" style="1" customWidth="1"/>
    <col min="788" max="788" width="10.5703125" style="1" customWidth="1"/>
    <col min="789" max="789" width="17.7109375" style="1" customWidth="1"/>
    <col min="790" max="790" width="22.85546875" style="1" customWidth="1"/>
    <col min="791" max="792" width="9.140625" style="1"/>
    <col min="793" max="793" width="41.85546875" style="1" customWidth="1"/>
    <col min="794" max="794" width="9.28515625" style="1" bestFit="1" customWidth="1"/>
    <col min="795" max="795" width="14" style="1" customWidth="1"/>
    <col min="796" max="796" width="9.140625" style="1"/>
    <col min="797" max="797" width="41.42578125" style="1" customWidth="1"/>
    <col min="798" max="798" width="9.28515625" style="1" bestFit="1" customWidth="1"/>
    <col min="799" max="799" width="13.7109375" style="1" customWidth="1"/>
    <col min="800" max="800" width="9.140625" style="1"/>
    <col min="801" max="801" width="11.7109375" style="1" bestFit="1" customWidth="1"/>
    <col min="802" max="808" width="9.140625" style="1"/>
    <col min="809" max="809" width="11.28515625" style="1" bestFit="1" customWidth="1"/>
    <col min="810" max="1023" width="9.140625" style="1"/>
    <col min="1024" max="1024" width="5.140625" style="1" customWidth="1"/>
    <col min="1025" max="1025" width="27.7109375" style="1" customWidth="1"/>
    <col min="1026" max="1026" width="32.5703125" style="1" customWidth="1"/>
    <col min="1027" max="1027" width="12.7109375" style="1" customWidth="1"/>
    <col min="1028" max="1028" width="16.7109375" style="1" customWidth="1"/>
    <col min="1029" max="1029" width="8.28515625" style="1" customWidth="1"/>
    <col min="1030" max="1031" width="0" style="1" hidden="1" customWidth="1"/>
    <col min="1032" max="1032" width="5.7109375" style="1" customWidth="1"/>
    <col min="1033" max="1033" width="6.28515625" style="1" customWidth="1"/>
    <col min="1034" max="1034" width="7" style="1" customWidth="1"/>
    <col min="1035" max="1035" width="12.5703125" style="1" customWidth="1"/>
    <col min="1036" max="1036" width="12" style="1" customWidth="1"/>
    <col min="1037" max="1037" width="10.42578125" style="1" customWidth="1"/>
    <col min="1038" max="1038" width="10.5703125" style="1" customWidth="1"/>
    <col min="1039" max="1039" width="19.28515625" style="1" customWidth="1"/>
    <col min="1040" max="1041" width="0" style="1" hidden="1" customWidth="1"/>
    <col min="1042" max="1042" width="7.7109375" style="1" customWidth="1"/>
    <col min="1043" max="1043" width="16.85546875" style="1" customWidth="1"/>
    <col min="1044" max="1044" width="10.5703125" style="1" customWidth="1"/>
    <col min="1045" max="1045" width="17.7109375" style="1" customWidth="1"/>
    <col min="1046" max="1046" width="22.85546875" style="1" customWidth="1"/>
    <col min="1047" max="1048" width="9.140625" style="1"/>
    <col min="1049" max="1049" width="41.85546875" style="1" customWidth="1"/>
    <col min="1050" max="1050" width="9.28515625" style="1" bestFit="1" customWidth="1"/>
    <col min="1051" max="1051" width="14" style="1" customWidth="1"/>
    <col min="1052" max="1052" width="9.140625" style="1"/>
    <col min="1053" max="1053" width="41.42578125" style="1" customWidth="1"/>
    <col min="1054" max="1054" width="9.28515625" style="1" bestFit="1" customWidth="1"/>
    <col min="1055" max="1055" width="13.7109375" style="1" customWidth="1"/>
    <col min="1056" max="1056" width="9.140625" style="1"/>
    <col min="1057" max="1057" width="11.7109375" style="1" bestFit="1" customWidth="1"/>
    <col min="1058" max="1064" width="9.140625" style="1"/>
    <col min="1065" max="1065" width="11.28515625" style="1" bestFit="1" customWidth="1"/>
    <col min="1066" max="1279" width="9.140625" style="1"/>
    <col min="1280" max="1280" width="5.140625" style="1" customWidth="1"/>
    <col min="1281" max="1281" width="27.7109375" style="1" customWidth="1"/>
    <col min="1282" max="1282" width="32.5703125" style="1" customWidth="1"/>
    <col min="1283" max="1283" width="12.7109375" style="1" customWidth="1"/>
    <col min="1284" max="1284" width="16.7109375" style="1" customWidth="1"/>
    <col min="1285" max="1285" width="8.28515625" style="1" customWidth="1"/>
    <col min="1286" max="1287" width="0" style="1" hidden="1" customWidth="1"/>
    <col min="1288" max="1288" width="5.7109375" style="1" customWidth="1"/>
    <col min="1289" max="1289" width="6.28515625" style="1" customWidth="1"/>
    <col min="1290" max="1290" width="7" style="1" customWidth="1"/>
    <col min="1291" max="1291" width="12.5703125" style="1" customWidth="1"/>
    <col min="1292" max="1292" width="12" style="1" customWidth="1"/>
    <col min="1293" max="1293" width="10.42578125" style="1" customWidth="1"/>
    <col min="1294" max="1294" width="10.5703125" style="1" customWidth="1"/>
    <col min="1295" max="1295" width="19.28515625" style="1" customWidth="1"/>
    <col min="1296" max="1297" width="0" style="1" hidden="1" customWidth="1"/>
    <col min="1298" max="1298" width="7.7109375" style="1" customWidth="1"/>
    <col min="1299" max="1299" width="16.85546875" style="1" customWidth="1"/>
    <col min="1300" max="1300" width="10.5703125" style="1" customWidth="1"/>
    <col min="1301" max="1301" width="17.7109375" style="1" customWidth="1"/>
    <col min="1302" max="1302" width="22.85546875" style="1" customWidth="1"/>
    <col min="1303" max="1304" width="9.140625" style="1"/>
    <col min="1305" max="1305" width="41.85546875" style="1" customWidth="1"/>
    <col min="1306" max="1306" width="9.28515625" style="1" bestFit="1" customWidth="1"/>
    <col min="1307" max="1307" width="14" style="1" customWidth="1"/>
    <col min="1308" max="1308" width="9.140625" style="1"/>
    <col min="1309" max="1309" width="41.42578125" style="1" customWidth="1"/>
    <col min="1310" max="1310" width="9.28515625" style="1" bestFit="1" customWidth="1"/>
    <col min="1311" max="1311" width="13.7109375" style="1" customWidth="1"/>
    <col min="1312" max="1312" width="9.140625" style="1"/>
    <col min="1313" max="1313" width="11.7109375" style="1" bestFit="1" customWidth="1"/>
    <col min="1314" max="1320" width="9.140625" style="1"/>
    <col min="1321" max="1321" width="11.28515625" style="1" bestFit="1" customWidth="1"/>
    <col min="1322" max="1535" width="9.140625" style="1"/>
    <col min="1536" max="1536" width="5.140625" style="1" customWidth="1"/>
    <col min="1537" max="1537" width="27.7109375" style="1" customWidth="1"/>
    <col min="1538" max="1538" width="32.5703125" style="1" customWidth="1"/>
    <col min="1539" max="1539" width="12.7109375" style="1" customWidth="1"/>
    <col min="1540" max="1540" width="16.7109375" style="1" customWidth="1"/>
    <col min="1541" max="1541" width="8.28515625" style="1" customWidth="1"/>
    <col min="1542" max="1543" width="0" style="1" hidden="1" customWidth="1"/>
    <col min="1544" max="1544" width="5.7109375" style="1" customWidth="1"/>
    <col min="1545" max="1545" width="6.28515625" style="1" customWidth="1"/>
    <col min="1546" max="1546" width="7" style="1" customWidth="1"/>
    <col min="1547" max="1547" width="12.5703125" style="1" customWidth="1"/>
    <col min="1548" max="1548" width="12" style="1" customWidth="1"/>
    <col min="1549" max="1549" width="10.42578125" style="1" customWidth="1"/>
    <col min="1550" max="1550" width="10.5703125" style="1" customWidth="1"/>
    <col min="1551" max="1551" width="19.28515625" style="1" customWidth="1"/>
    <col min="1552" max="1553" width="0" style="1" hidden="1" customWidth="1"/>
    <col min="1554" max="1554" width="7.7109375" style="1" customWidth="1"/>
    <col min="1555" max="1555" width="16.85546875" style="1" customWidth="1"/>
    <col min="1556" max="1556" width="10.5703125" style="1" customWidth="1"/>
    <col min="1557" max="1557" width="17.7109375" style="1" customWidth="1"/>
    <col min="1558" max="1558" width="22.85546875" style="1" customWidth="1"/>
    <col min="1559" max="1560" width="9.140625" style="1"/>
    <col min="1561" max="1561" width="41.85546875" style="1" customWidth="1"/>
    <col min="1562" max="1562" width="9.28515625" style="1" bestFit="1" customWidth="1"/>
    <col min="1563" max="1563" width="14" style="1" customWidth="1"/>
    <col min="1564" max="1564" width="9.140625" style="1"/>
    <col min="1565" max="1565" width="41.42578125" style="1" customWidth="1"/>
    <col min="1566" max="1566" width="9.28515625" style="1" bestFit="1" customWidth="1"/>
    <col min="1567" max="1567" width="13.7109375" style="1" customWidth="1"/>
    <col min="1568" max="1568" width="9.140625" style="1"/>
    <col min="1569" max="1569" width="11.7109375" style="1" bestFit="1" customWidth="1"/>
    <col min="1570" max="1576" width="9.140625" style="1"/>
    <col min="1577" max="1577" width="11.28515625" style="1" bestFit="1" customWidth="1"/>
    <col min="1578" max="1791" width="9.140625" style="1"/>
    <col min="1792" max="1792" width="5.140625" style="1" customWidth="1"/>
    <col min="1793" max="1793" width="27.7109375" style="1" customWidth="1"/>
    <col min="1794" max="1794" width="32.5703125" style="1" customWidth="1"/>
    <col min="1795" max="1795" width="12.7109375" style="1" customWidth="1"/>
    <col min="1796" max="1796" width="16.7109375" style="1" customWidth="1"/>
    <col min="1797" max="1797" width="8.28515625" style="1" customWidth="1"/>
    <col min="1798" max="1799" width="0" style="1" hidden="1" customWidth="1"/>
    <col min="1800" max="1800" width="5.7109375" style="1" customWidth="1"/>
    <col min="1801" max="1801" width="6.28515625" style="1" customWidth="1"/>
    <col min="1802" max="1802" width="7" style="1" customWidth="1"/>
    <col min="1803" max="1803" width="12.5703125" style="1" customWidth="1"/>
    <col min="1804" max="1804" width="12" style="1" customWidth="1"/>
    <col min="1805" max="1805" width="10.42578125" style="1" customWidth="1"/>
    <col min="1806" max="1806" width="10.5703125" style="1" customWidth="1"/>
    <col min="1807" max="1807" width="19.28515625" style="1" customWidth="1"/>
    <col min="1808" max="1809" width="0" style="1" hidden="1" customWidth="1"/>
    <col min="1810" max="1810" width="7.7109375" style="1" customWidth="1"/>
    <col min="1811" max="1811" width="16.85546875" style="1" customWidth="1"/>
    <col min="1812" max="1812" width="10.5703125" style="1" customWidth="1"/>
    <col min="1813" max="1813" width="17.7109375" style="1" customWidth="1"/>
    <col min="1814" max="1814" width="22.85546875" style="1" customWidth="1"/>
    <col min="1815" max="1816" width="9.140625" style="1"/>
    <col min="1817" max="1817" width="41.85546875" style="1" customWidth="1"/>
    <col min="1818" max="1818" width="9.28515625" style="1" bestFit="1" customWidth="1"/>
    <col min="1819" max="1819" width="14" style="1" customWidth="1"/>
    <col min="1820" max="1820" width="9.140625" style="1"/>
    <col min="1821" max="1821" width="41.42578125" style="1" customWidth="1"/>
    <col min="1822" max="1822" width="9.28515625" style="1" bestFit="1" customWidth="1"/>
    <col min="1823" max="1823" width="13.7109375" style="1" customWidth="1"/>
    <col min="1824" max="1824" width="9.140625" style="1"/>
    <col min="1825" max="1825" width="11.7109375" style="1" bestFit="1" customWidth="1"/>
    <col min="1826" max="1832" width="9.140625" style="1"/>
    <col min="1833" max="1833" width="11.28515625" style="1" bestFit="1" customWidth="1"/>
    <col min="1834" max="2047" width="9.140625" style="1"/>
    <col min="2048" max="2048" width="5.140625" style="1" customWidth="1"/>
    <col min="2049" max="2049" width="27.7109375" style="1" customWidth="1"/>
    <col min="2050" max="2050" width="32.5703125" style="1" customWidth="1"/>
    <col min="2051" max="2051" width="12.7109375" style="1" customWidth="1"/>
    <col min="2052" max="2052" width="16.7109375" style="1" customWidth="1"/>
    <col min="2053" max="2053" width="8.28515625" style="1" customWidth="1"/>
    <col min="2054" max="2055" width="0" style="1" hidden="1" customWidth="1"/>
    <col min="2056" max="2056" width="5.7109375" style="1" customWidth="1"/>
    <col min="2057" max="2057" width="6.28515625" style="1" customWidth="1"/>
    <col min="2058" max="2058" width="7" style="1" customWidth="1"/>
    <col min="2059" max="2059" width="12.5703125" style="1" customWidth="1"/>
    <col min="2060" max="2060" width="12" style="1" customWidth="1"/>
    <col min="2061" max="2061" width="10.42578125" style="1" customWidth="1"/>
    <col min="2062" max="2062" width="10.5703125" style="1" customWidth="1"/>
    <col min="2063" max="2063" width="19.28515625" style="1" customWidth="1"/>
    <col min="2064" max="2065" width="0" style="1" hidden="1" customWidth="1"/>
    <col min="2066" max="2066" width="7.7109375" style="1" customWidth="1"/>
    <col min="2067" max="2067" width="16.85546875" style="1" customWidth="1"/>
    <col min="2068" max="2068" width="10.5703125" style="1" customWidth="1"/>
    <col min="2069" max="2069" width="17.7109375" style="1" customWidth="1"/>
    <col min="2070" max="2070" width="22.85546875" style="1" customWidth="1"/>
    <col min="2071" max="2072" width="9.140625" style="1"/>
    <col min="2073" max="2073" width="41.85546875" style="1" customWidth="1"/>
    <col min="2074" max="2074" width="9.28515625" style="1" bestFit="1" customWidth="1"/>
    <col min="2075" max="2075" width="14" style="1" customWidth="1"/>
    <col min="2076" max="2076" width="9.140625" style="1"/>
    <col min="2077" max="2077" width="41.42578125" style="1" customWidth="1"/>
    <col min="2078" max="2078" width="9.28515625" style="1" bestFit="1" customWidth="1"/>
    <col min="2079" max="2079" width="13.7109375" style="1" customWidth="1"/>
    <col min="2080" max="2080" width="9.140625" style="1"/>
    <col min="2081" max="2081" width="11.7109375" style="1" bestFit="1" customWidth="1"/>
    <col min="2082" max="2088" width="9.140625" style="1"/>
    <col min="2089" max="2089" width="11.28515625" style="1" bestFit="1" customWidth="1"/>
    <col min="2090" max="2303" width="9.140625" style="1"/>
    <col min="2304" max="2304" width="5.140625" style="1" customWidth="1"/>
    <col min="2305" max="2305" width="27.7109375" style="1" customWidth="1"/>
    <col min="2306" max="2306" width="32.5703125" style="1" customWidth="1"/>
    <col min="2307" max="2307" width="12.7109375" style="1" customWidth="1"/>
    <col min="2308" max="2308" width="16.7109375" style="1" customWidth="1"/>
    <col min="2309" max="2309" width="8.28515625" style="1" customWidth="1"/>
    <col min="2310" max="2311" width="0" style="1" hidden="1" customWidth="1"/>
    <col min="2312" max="2312" width="5.7109375" style="1" customWidth="1"/>
    <col min="2313" max="2313" width="6.28515625" style="1" customWidth="1"/>
    <col min="2314" max="2314" width="7" style="1" customWidth="1"/>
    <col min="2315" max="2315" width="12.5703125" style="1" customWidth="1"/>
    <col min="2316" max="2316" width="12" style="1" customWidth="1"/>
    <col min="2317" max="2317" width="10.42578125" style="1" customWidth="1"/>
    <col min="2318" max="2318" width="10.5703125" style="1" customWidth="1"/>
    <col min="2319" max="2319" width="19.28515625" style="1" customWidth="1"/>
    <col min="2320" max="2321" width="0" style="1" hidden="1" customWidth="1"/>
    <col min="2322" max="2322" width="7.7109375" style="1" customWidth="1"/>
    <col min="2323" max="2323" width="16.85546875" style="1" customWidth="1"/>
    <col min="2324" max="2324" width="10.5703125" style="1" customWidth="1"/>
    <col min="2325" max="2325" width="17.7109375" style="1" customWidth="1"/>
    <col min="2326" max="2326" width="22.85546875" style="1" customWidth="1"/>
    <col min="2327" max="2328" width="9.140625" style="1"/>
    <col min="2329" max="2329" width="41.85546875" style="1" customWidth="1"/>
    <col min="2330" max="2330" width="9.28515625" style="1" bestFit="1" customWidth="1"/>
    <col min="2331" max="2331" width="14" style="1" customWidth="1"/>
    <col min="2332" max="2332" width="9.140625" style="1"/>
    <col min="2333" max="2333" width="41.42578125" style="1" customWidth="1"/>
    <col min="2334" max="2334" width="9.28515625" style="1" bestFit="1" customWidth="1"/>
    <col min="2335" max="2335" width="13.7109375" style="1" customWidth="1"/>
    <col min="2336" max="2336" width="9.140625" style="1"/>
    <col min="2337" max="2337" width="11.7109375" style="1" bestFit="1" customWidth="1"/>
    <col min="2338" max="2344" width="9.140625" style="1"/>
    <col min="2345" max="2345" width="11.28515625" style="1" bestFit="1" customWidth="1"/>
    <col min="2346" max="2559" width="9.140625" style="1"/>
    <col min="2560" max="2560" width="5.140625" style="1" customWidth="1"/>
    <col min="2561" max="2561" width="27.7109375" style="1" customWidth="1"/>
    <col min="2562" max="2562" width="32.5703125" style="1" customWidth="1"/>
    <col min="2563" max="2563" width="12.7109375" style="1" customWidth="1"/>
    <col min="2564" max="2564" width="16.7109375" style="1" customWidth="1"/>
    <col min="2565" max="2565" width="8.28515625" style="1" customWidth="1"/>
    <col min="2566" max="2567" width="0" style="1" hidden="1" customWidth="1"/>
    <col min="2568" max="2568" width="5.7109375" style="1" customWidth="1"/>
    <col min="2569" max="2569" width="6.28515625" style="1" customWidth="1"/>
    <col min="2570" max="2570" width="7" style="1" customWidth="1"/>
    <col min="2571" max="2571" width="12.5703125" style="1" customWidth="1"/>
    <col min="2572" max="2572" width="12" style="1" customWidth="1"/>
    <col min="2573" max="2573" width="10.42578125" style="1" customWidth="1"/>
    <col min="2574" max="2574" width="10.5703125" style="1" customWidth="1"/>
    <col min="2575" max="2575" width="19.28515625" style="1" customWidth="1"/>
    <col min="2576" max="2577" width="0" style="1" hidden="1" customWidth="1"/>
    <col min="2578" max="2578" width="7.7109375" style="1" customWidth="1"/>
    <col min="2579" max="2579" width="16.85546875" style="1" customWidth="1"/>
    <col min="2580" max="2580" width="10.5703125" style="1" customWidth="1"/>
    <col min="2581" max="2581" width="17.7109375" style="1" customWidth="1"/>
    <col min="2582" max="2582" width="22.85546875" style="1" customWidth="1"/>
    <col min="2583" max="2584" width="9.140625" style="1"/>
    <col min="2585" max="2585" width="41.85546875" style="1" customWidth="1"/>
    <col min="2586" max="2586" width="9.28515625" style="1" bestFit="1" customWidth="1"/>
    <col min="2587" max="2587" width="14" style="1" customWidth="1"/>
    <col min="2588" max="2588" width="9.140625" style="1"/>
    <col min="2589" max="2589" width="41.42578125" style="1" customWidth="1"/>
    <col min="2590" max="2590" width="9.28515625" style="1" bestFit="1" customWidth="1"/>
    <col min="2591" max="2591" width="13.7109375" style="1" customWidth="1"/>
    <col min="2592" max="2592" width="9.140625" style="1"/>
    <col min="2593" max="2593" width="11.7109375" style="1" bestFit="1" customWidth="1"/>
    <col min="2594" max="2600" width="9.140625" style="1"/>
    <col min="2601" max="2601" width="11.28515625" style="1" bestFit="1" customWidth="1"/>
    <col min="2602" max="2815" width="9.140625" style="1"/>
    <col min="2816" max="2816" width="5.140625" style="1" customWidth="1"/>
    <col min="2817" max="2817" width="27.7109375" style="1" customWidth="1"/>
    <col min="2818" max="2818" width="32.5703125" style="1" customWidth="1"/>
    <col min="2819" max="2819" width="12.7109375" style="1" customWidth="1"/>
    <col min="2820" max="2820" width="16.7109375" style="1" customWidth="1"/>
    <col min="2821" max="2821" width="8.28515625" style="1" customWidth="1"/>
    <col min="2822" max="2823" width="0" style="1" hidden="1" customWidth="1"/>
    <col min="2824" max="2824" width="5.7109375" style="1" customWidth="1"/>
    <col min="2825" max="2825" width="6.28515625" style="1" customWidth="1"/>
    <col min="2826" max="2826" width="7" style="1" customWidth="1"/>
    <col min="2827" max="2827" width="12.5703125" style="1" customWidth="1"/>
    <col min="2828" max="2828" width="12" style="1" customWidth="1"/>
    <col min="2829" max="2829" width="10.42578125" style="1" customWidth="1"/>
    <col min="2830" max="2830" width="10.5703125" style="1" customWidth="1"/>
    <col min="2831" max="2831" width="19.28515625" style="1" customWidth="1"/>
    <col min="2832" max="2833" width="0" style="1" hidden="1" customWidth="1"/>
    <col min="2834" max="2834" width="7.7109375" style="1" customWidth="1"/>
    <col min="2835" max="2835" width="16.85546875" style="1" customWidth="1"/>
    <col min="2836" max="2836" width="10.5703125" style="1" customWidth="1"/>
    <col min="2837" max="2837" width="17.7109375" style="1" customWidth="1"/>
    <col min="2838" max="2838" width="22.85546875" style="1" customWidth="1"/>
    <col min="2839" max="2840" width="9.140625" style="1"/>
    <col min="2841" max="2841" width="41.85546875" style="1" customWidth="1"/>
    <col min="2842" max="2842" width="9.28515625" style="1" bestFit="1" customWidth="1"/>
    <col min="2843" max="2843" width="14" style="1" customWidth="1"/>
    <col min="2844" max="2844" width="9.140625" style="1"/>
    <col min="2845" max="2845" width="41.42578125" style="1" customWidth="1"/>
    <col min="2846" max="2846" width="9.28515625" style="1" bestFit="1" customWidth="1"/>
    <col min="2847" max="2847" width="13.7109375" style="1" customWidth="1"/>
    <col min="2848" max="2848" width="9.140625" style="1"/>
    <col min="2849" max="2849" width="11.7109375" style="1" bestFit="1" customWidth="1"/>
    <col min="2850" max="2856" width="9.140625" style="1"/>
    <col min="2857" max="2857" width="11.28515625" style="1" bestFit="1" customWidth="1"/>
    <col min="2858" max="3071" width="9.140625" style="1"/>
    <col min="3072" max="3072" width="5.140625" style="1" customWidth="1"/>
    <col min="3073" max="3073" width="27.7109375" style="1" customWidth="1"/>
    <col min="3074" max="3074" width="32.5703125" style="1" customWidth="1"/>
    <col min="3075" max="3075" width="12.7109375" style="1" customWidth="1"/>
    <col min="3076" max="3076" width="16.7109375" style="1" customWidth="1"/>
    <col min="3077" max="3077" width="8.28515625" style="1" customWidth="1"/>
    <col min="3078" max="3079" width="0" style="1" hidden="1" customWidth="1"/>
    <col min="3080" max="3080" width="5.7109375" style="1" customWidth="1"/>
    <col min="3081" max="3081" width="6.28515625" style="1" customWidth="1"/>
    <col min="3082" max="3082" width="7" style="1" customWidth="1"/>
    <col min="3083" max="3083" width="12.5703125" style="1" customWidth="1"/>
    <col min="3084" max="3084" width="12" style="1" customWidth="1"/>
    <col min="3085" max="3085" width="10.42578125" style="1" customWidth="1"/>
    <col min="3086" max="3086" width="10.5703125" style="1" customWidth="1"/>
    <col min="3087" max="3087" width="19.28515625" style="1" customWidth="1"/>
    <col min="3088" max="3089" width="0" style="1" hidden="1" customWidth="1"/>
    <col min="3090" max="3090" width="7.7109375" style="1" customWidth="1"/>
    <col min="3091" max="3091" width="16.85546875" style="1" customWidth="1"/>
    <col min="3092" max="3092" width="10.5703125" style="1" customWidth="1"/>
    <col min="3093" max="3093" width="17.7109375" style="1" customWidth="1"/>
    <col min="3094" max="3094" width="22.85546875" style="1" customWidth="1"/>
    <col min="3095" max="3096" width="9.140625" style="1"/>
    <col min="3097" max="3097" width="41.85546875" style="1" customWidth="1"/>
    <col min="3098" max="3098" width="9.28515625" style="1" bestFit="1" customWidth="1"/>
    <col min="3099" max="3099" width="14" style="1" customWidth="1"/>
    <col min="3100" max="3100" width="9.140625" style="1"/>
    <col min="3101" max="3101" width="41.42578125" style="1" customWidth="1"/>
    <col min="3102" max="3102" width="9.28515625" style="1" bestFit="1" customWidth="1"/>
    <col min="3103" max="3103" width="13.7109375" style="1" customWidth="1"/>
    <col min="3104" max="3104" width="9.140625" style="1"/>
    <col min="3105" max="3105" width="11.7109375" style="1" bestFit="1" customWidth="1"/>
    <col min="3106" max="3112" width="9.140625" style="1"/>
    <col min="3113" max="3113" width="11.28515625" style="1" bestFit="1" customWidth="1"/>
    <col min="3114" max="3327" width="9.140625" style="1"/>
    <col min="3328" max="3328" width="5.140625" style="1" customWidth="1"/>
    <col min="3329" max="3329" width="27.7109375" style="1" customWidth="1"/>
    <col min="3330" max="3330" width="32.5703125" style="1" customWidth="1"/>
    <col min="3331" max="3331" width="12.7109375" style="1" customWidth="1"/>
    <col min="3332" max="3332" width="16.7109375" style="1" customWidth="1"/>
    <col min="3333" max="3333" width="8.28515625" style="1" customWidth="1"/>
    <col min="3334" max="3335" width="0" style="1" hidden="1" customWidth="1"/>
    <col min="3336" max="3336" width="5.7109375" style="1" customWidth="1"/>
    <col min="3337" max="3337" width="6.28515625" style="1" customWidth="1"/>
    <col min="3338" max="3338" width="7" style="1" customWidth="1"/>
    <col min="3339" max="3339" width="12.5703125" style="1" customWidth="1"/>
    <col min="3340" max="3340" width="12" style="1" customWidth="1"/>
    <col min="3341" max="3341" width="10.42578125" style="1" customWidth="1"/>
    <col min="3342" max="3342" width="10.5703125" style="1" customWidth="1"/>
    <col min="3343" max="3343" width="19.28515625" style="1" customWidth="1"/>
    <col min="3344" max="3345" width="0" style="1" hidden="1" customWidth="1"/>
    <col min="3346" max="3346" width="7.7109375" style="1" customWidth="1"/>
    <col min="3347" max="3347" width="16.85546875" style="1" customWidth="1"/>
    <col min="3348" max="3348" width="10.5703125" style="1" customWidth="1"/>
    <col min="3349" max="3349" width="17.7109375" style="1" customWidth="1"/>
    <col min="3350" max="3350" width="22.85546875" style="1" customWidth="1"/>
    <col min="3351" max="3352" width="9.140625" style="1"/>
    <col min="3353" max="3353" width="41.85546875" style="1" customWidth="1"/>
    <col min="3354" max="3354" width="9.28515625" style="1" bestFit="1" customWidth="1"/>
    <col min="3355" max="3355" width="14" style="1" customWidth="1"/>
    <col min="3356" max="3356" width="9.140625" style="1"/>
    <col min="3357" max="3357" width="41.42578125" style="1" customWidth="1"/>
    <col min="3358" max="3358" width="9.28515625" style="1" bestFit="1" customWidth="1"/>
    <col min="3359" max="3359" width="13.7109375" style="1" customWidth="1"/>
    <col min="3360" max="3360" width="9.140625" style="1"/>
    <col min="3361" max="3361" width="11.7109375" style="1" bestFit="1" customWidth="1"/>
    <col min="3362" max="3368" width="9.140625" style="1"/>
    <col min="3369" max="3369" width="11.28515625" style="1" bestFit="1" customWidth="1"/>
    <col min="3370" max="3583" width="9.140625" style="1"/>
    <col min="3584" max="3584" width="5.140625" style="1" customWidth="1"/>
    <col min="3585" max="3585" width="27.7109375" style="1" customWidth="1"/>
    <col min="3586" max="3586" width="32.5703125" style="1" customWidth="1"/>
    <col min="3587" max="3587" width="12.7109375" style="1" customWidth="1"/>
    <col min="3588" max="3588" width="16.7109375" style="1" customWidth="1"/>
    <col min="3589" max="3589" width="8.28515625" style="1" customWidth="1"/>
    <col min="3590" max="3591" width="0" style="1" hidden="1" customWidth="1"/>
    <col min="3592" max="3592" width="5.7109375" style="1" customWidth="1"/>
    <col min="3593" max="3593" width="6.28515625" style="1" customWidth="1"/>
    <col min="3594" max="3594" width="7" style="1" customWidth="1"/>
    <col min="3595" max="3595" width="12.5703125" style="1" customWidth="1"/>
    <col min="3596" max="3596" width="12" style="1" customWidth="1"/>
    <col min="3597" max="3597" width="10.42578125" style="1" customWidth="1"/>
    <col min="3598" max="3598" width="10.5703125" style="1" customWidth="1"/>
    <col min="3599" max="3599" width="19.28515625" style="1" customWidth="1"/>
    <col min="3600" max="3601" width="0" style="1" hidden="1" customWidth="1"/>
    <col min="3602" max="3602" width="7.7109375" style="1" customWidth="1"/>
    <col min="3603" max="3603" width="16.85546875" style="1" customWidth="1"/>
    <col min="3604" max="3604" width="10.5703125" style="1" customWidth="1"/>
    <col min="3605" max="3605" width="17.7109375" style="1" customWidth="1"/>
    <col min="3606" max="3606" width="22.85546875" style="1" customWidth="1"/>
    <col min="3607" max="3608" width="9.140625" style="1"/>
    <col min="3609" max="3609" width="41.85546875" style="1" customWidth="1"/>
    <col min="3610" max="3610" width="9.28515625" style="1" bestFit="1" customWidth="1"/>
    <col min="3611" max="3611" width="14" style="1" customWidth="1"/>
    <col min="3612" max="3612" width="9.140625" style="1"/>
    <col min="3613" max="3613" width="41.42578125" style="1" customWidth="1"/>
    <col min="3614" max="3614" width="9.28515625" style="1" bestFit="1" customWidth="1"/>
    <col min="3615" max="3615" width="13.7109375" style="1" customWidth="1"/>
    <col min="3616" max="3616" width="9.140625" style="1"/>
    <col min="3617" max="3617" width="11.7109375" style="1" bestFit="1" customWidth="1"/>
    <col min="3618" max="3624" width="9.140625" style="1"/>
    <col min="3625" max="3625" width="11.28515625" style="1" bestFit="1" customWidth="1"/>
    <col min="3626" max="3839" width="9.140625" style="1"/>
    <col min="3840" max="3840" width="5.140625" style="1" customWidth="1"/>
    <col min="3841" max="3841" width="27.7109375" style="1" customWidth="1"/>
    <col min="3842" max="3842" width="32.5703125" style="1" customWidth="1"/>
    <col min="3843" max="3843" width="12.7109375" style="1" customWidth="1"/>
    <col min="3844" max="3844" width="16.7109375" style="1" customWidth="1"/>
    <col min="3845" max="3845" width="8.28515625" style="1" customWidth="1"/>
    <col min="3846" max="3847" width="0" style="1" hidden="1" customWidth="1"/>
    <col min="3848" max="3848" width="5.7109375" style="1" customWidth="1"/>
    <col min="3849" max="3849" width="6.28515625" style="1" customWidth="1"/>
    <col min="3850" max="3850" width="7" style="1" customWidth="1"/>
    <col min="3851" max="3851" width="12.5703125" style="1" customWidth="1"/>
    <col min="3852" max="3852" width="12" style="1" customWidth="1"/>
    <col min="3853" max="3853" width="10.42578125" style="1" customWidth="1"/>
    <col min="3854" max="3854" width="10.5703125" style="1" customWidth="1"/>
    <col min="3855" max="3855" width="19.28515625" style="1" customWidth="1"/>
    <col min="3856" max="3857" width="0" style="1" hidden="1" customWidth="1"/>
    <col min="3858" max="3858" width="7.7109375" style="1" customWidth="1"/>
    <col min="3859" max="3859" width="16.85546875" style="1" customWidth="1"/>
    <col min="3860" max="3860" width="10.5703125" style="1" customWidth="1"/>
    <col min="3861" max="3861" width="17.7109375" style="1" customWidth="1"/>
    <col min="3862" max="3862" width="22.85546875" style="1" customWidth="1"/>
    <col min="3863" max="3864" width="9.140625" style="1"/>
    <col min="3865" max="3865" width="41.85546875" style="1" customWidth="1"/>
    <col min="3866" max="3866" width="9.28515625" style="1" bestFit="1" customWidth="1"/>
    <col min="3867" max="3867" width="14" style="1" customWidth="1"/>
    <col min="3868" max="3868" width="9.140625" style="1"/>
    <col min="3869" max="3869" width="41.42578125" style="1" customWidth="1"/>
    <col min="3870" max="3870" width="9.28515625" style="1" bestFit="1" customWidth="1"/>
    <col min="3871" max="3871" width="13.7109375" style="1" customWidth="1"/>
    <col min="3872" max="3872" width="9.140625" style="1"/>
    <col min="3873" max="3873" width="11.7109375" style="1" bestFit="1" customWidth="1"/>
    <col min="3874" max="3880" width="9.140625" style="1"/>
    <col min="3881" max="3881" width="11.28515625" style="1" bestFit="1" customWidth="1"/>
    <col min="3882" max="4095" width="9.140625" style="1"/>
    <col min="4096" max="4096" width="5.140625" style="1" customWidth="1"/>
    <col min="4097" max="4097" width="27.7109375" style="1" customWidth="1"/>
    <col min="4098" max="4098" width="32.5703125" style="1" customWidth="1"/>
    <col min="4099" max="4099" width="12.7109375" style="1" customWidth="1"/>
    <col min="4100" max="4100" width="16.7109375" style="1" customWidth="1"/>
    <col min="4101" max="4101" width="8.28515625" style="1" customWidth="1"/>
    <col min="4102" max="4103" width="0" style="1" hidden="1" customWidth="1"/>
    <col min="4104" max="4104" width="5.7109375" style="1" customWidth="1"/>
    <col min="4105" max="4105" width="6.28515625" style="1" customWidth="1"/>
    <col min="4106" max="4106" width="7" style="1" customWidth="1"/>
    <col min="4107" max="4107" width="12.5703125" style="1" customWidth="1"/>
    <col min="4108" max="4108" width="12" style="1" customWidth="1"/>
    <col min="4109" max="4109" width="10.42578125" style="1" customWidth="1"/>
    <col min="4110" max="4110" width="10.5703125" style="1" customWidth="1"/>
    <col min="4111" max="4111" width="19.28515625" style="1" customWidth="1"/>
    <col min="4112" max="4113" width="0" style="1" hidden="1" customWidth="1"/>
    <col min="4114" max="4114" width="7.7109375" style="1" customWidth="1"/>
    <col min="4115" max="4115" width="16.85546875" style="1" customWidth="1"/>
    <col min="4116" max="4116" width="10.5703125" style="1" customWidth="1"/>
    <col min="4117" max="4117" width="17.7109375" style="1" customWidth="1"/>
    <col min="4118" max="4118" width="22.85546875" style="1" customWidth="1"/>
    <col min="4119" max="4120" width="9.140625" style="1"/>
    <col min="4121" max="4121" width="41.85546875" style="1" customWidth="1"/>
    <col min="4122" max="4122" width="9.28515625" style="1" bestFit="1" customWidth="1"/>
    <col min="4123" max="4123" width="14" style="1" customWidth="1"/>
    <col min="4124" max="4124" width="9.140625" style="1"/>
    <col min="4125" max="4125" width="41.42578125" style="1" customWidth="1"/>
    <col min="4126" max="4126" width="9.28515625" style="1" bestFit="1" customWidth="1"/>
    <col min="4127" max="4127" width="13.7109375" style="1" customWidth="1"/>
    <col min="4128" max="4128" width="9.140625" style="1"/>
    <col min="4129" max="4129" width="11.7109375" style="1" bestFit="1" customWidth="1"/>
    <col min="4130" max="4136" width="9.140625" style="1"/>
    <col min="4137" max="4137" width="11.28515625" style="1" bestFit="1" customWidth="1"/>
    <col min="4138" max="4351" width="9.140625" style="1"/>
    <col min="4352" max="4352" width="5.140625" style="1" customWidth="1"/>
    <col min="4353" max="4353" width="27.7109375" style="1" customWidth="1"/>
    <col min="4354" max="4354" width="32.5703125" style="1" customWidth="1"/>
    <col min="4355" max="4355" width="12.7109375" style="1" customWidth="1"/>
    <col min="4356" max="4356" width="16.7109375" style="1" customWidth="1"/>
    <col min="4357" max="4357" width="8.28515625" style="1" customWidth="1"/>
    <col min="4358" max="4359" width="0" style="1" hidden="1" customWidth="1"/>
    <col min="4360" max="4360" width="5.7109375" style="1" customWidth="1"/>
    <col min="4361" max="4361" width="6.28515625" style="1" customWidth="1"/>
    <col min="4362" max="4362" width="7" style="1" customWidth="1"/>
    <col min="4363" max="4363" width="12.5703125" style="1" customWidth="1"/>
    <col min="4364" max="4364" width="12" style="1" customWidth="1"/>
    <col min="4365" max="4365" width="10.42578125" style="1" customWidth="1"/>
    <col min="4366" max="4366" width="10.5703125" style="1" customWidth="1"/>
    <col min="4367" max="4367" width="19.28515625" style="1" customWidth="1"/>
    <col min="4368" max="4369" width="0" style="1" hidden="1" customWidth="1"/>
    <col min="4370" max="4370" width="7.7109375" style="1" customWidth="1"/>
    <col min="4371" max="4371" width="16.85546875" style="1" customWidth="1"/>
    <col min="4372" max="4372" width="10.5703125" style="1" customWidth="1"/>
    <col min="4373" max="4373" width="17.7109375" style="1" customWidth="1"/>
    <col min="4374" max="4374" width="22.85546875" style="1" customWidth="1"/>
    <col min="4375" max="4376" width="9.140625" style="1"/>
    <col min="4377" max="4377" width="41.85546875" style="1" customWidth="1"/>
    <col min="4378" max="4378" width="9.28515625" style="1" bestFit="1" customWidth="1"/>
    <col min="4379" max="4379" width="14" style="1" customWidth="1"/>
    <col min="4380" max="4380" width="9.140625" style="1"/>
    <col min="4381" max="4381" width="41.42578125" style="1" customWidth="1"/>
    <col min="4382" max="4382" width="9.28515625" style="1" bestFit="1" customWidth="1"/>
    <col min="4383" max="4383" width="13.7109375" style="1" customWidth="1"/>
    <col min="4384" max="4384" width="9.140625" style="1"/>
    <col min="4385" max="4385" width="11.7109375" style="1" bestFit="1" customWidth="1"/>
    <col min="4386" max="4392" width="9.140625" style="1"/>
    <col min="4393" max="4393" width="11.28515625" style="1" bestFit="1" customWidth="1"/>
    <col min="4394" max="4607" width="9.140625" style="1"/>
    <col min="4608" max="4608" width="5.140625" style="1" customWidth="1"/>
    <col min="4609" max="4609" width="27.7109375" style="1" customWidth="1"/>
    <col min="4610" max="4610" width="32.5703125" style="1" customWidth="1"/>
    <col min="4611" max="4611" width="12.7109375" style="1" customWidth="1"/>
    <col min="4612" max="4612" width="16.7109375" style="1" customWidth="1"/>
    <col min="4613" max="4613" width="8.28515625" style="1" customWidth="1"/>
    <col min="4614" max="4615" width="0" style="1" hidden="1" customWidth="1"/>
    <col min="4616" max="4616" width="5.7109375" style="1" customWidth="1"/>
    <col min="4617" max="4617" width="6.28515625" style="1" customWidth="1"/>
    <col min="4618" max="4618" width="7" style="1" customWidth="1"/>
    <col min="4619" max="4619" width="12.5703125" style="1" customWidth="1"/>
    <col min="4620" max="4620" width="12" style="1" customWidth="1"/>
    <col min="4621" max="4621" width="10.42578125" style="1" customWidth="1"/>
    <col min="4622" max="4622" width="10.5703125" style="1" customWidth="1"/>
    <col min="4623" max="4623" width="19.28515625" style="1" customWidth="1"/>
    <col min="4624" max="4625" width="0" style="1" hidden="1" customWidth="1"/>
    <col min="4626" max="4626" width="7.7109375" style="1" customWidth="1"/>
    <col min="4627" max="4627" width="16.85546875" style="1" customWidth="1"/>
    <col min="4628" max="4628" width="10.5703125" style="1" customWidth="1"/>
    <col min="4629" max="4629" width="17.7109375" style="1" customWidth="1"/>
    <col min="4630" max="4630" width="22.85546875" style="1" customWidth="1"/>
    <col min="4631" max="4632" width="9.140625" style="1"/>
    <col min="4633" max="4633" width="41.85546875" style="1" customWidth="1"/>
    <col min="4634" max="4634" width="9.28515625" style="1" bestFit="1" customWidth="1"/>
    <col min="4635" max="4635" width="14" style="1" customWidth="1"/>
    <col min="4636" max="4636" width="9.140625" style="1"/>
    <col min="4637" max="4637" width="41.42578125" style="1" customWidth="1"/>
    <col min="4638" max="4638" width="9.28515625" style="1" bestFit="1" customWidth="1"/>
    <col min="4639" max="4639" width="13.7109375" style="1" customWidth="1"/>
    <col min="4640" max="4640" width="9.140625" style="1"/>
    <col min="4641" max="4641" width="11.7109375" style="1" bestFit="1" customWidth="1"/>
    <col min="4642" max="4648" width="9.140625" style="1"/>
    <col min="4649" max="4649" width="11.28515625" style="1" bestFit="1" customWidth="1"/>
    <col min="4650" max="4863" width="9.140625" style="1"/>
    <col min="4864" max="4864" width="5.140625" style="1" customWidth="1"/>
    <col min="4865" max="4865" width="27.7109375" style="1" customWidth="1"/>
    <col min="4866" max="4866" width="32.5703125" style="1" customWidth="1"/>
    <col min="4867" max="4867" width="12.7109375" style="1" customWidth="1"/>
    <col min="4868" max="4868" width="16.7109375" style="1" customWidth="1"/>
    <col min="4869" max="4869" width="8.28515625" style="1" customWidth="1"/>
    <col min="4870" max="4871" width="0" style="1" hidden="1" customWidth="1"/>
    <col min="4872" max="4872" width="5.7109375" style="1" customWidth="1"/>
    <col min="4873" max="4873" width="6.28515625" style="1" customWidth="1"/>
    <col min="4874" max="4874" width="7" style="1" customWidth="1"/>
    <col min="4875" max="4875" width="12.5703125" style="1" customWidth="1"/>
    <col min="4876" max="4876" width="12" style="1" customWidth="1"/>
    <col min="4877" max="4877" width="10.42578125" style="1" customWidth="1"/>
    <col min="4878" max="4878" width="10.5703125" style="1" customWidth="1"/>
    <col min="4879" max="4879" width="19.28515625" style="1" customWidth="1"/>
    <col min="4880" max="4881" width="0" style="1" hidden="1" customWidth="1"/>
    <col min="4882" max="4882" width="7.7109375" style="1" customWidth="1"/>
    <col min="4883" max="4883" width="16.85546875" style="1" customWidth="1"/>
    <col min="4884" max="4884" width="10.5703125" style="1" customWidth="1"/>
    <col min="4885" max="4885" width="17.7109375" style="1" customWidth="1"/>
    <col min="4886" max="4886" width="22.85546875" style="1" customWidth="1"/>
    <col min="4887" max="4888" width="9.140625" style="1"/>
    <col min="4889" max="4889" width="41.85546875" style="1" customWidth="1"/>
    <col min="4890" max="4890" width="9.28515625" style="1" bestFit="1" customWidth="1"/>
    <col min="4891" max="4891" width="14" style="1" customWidth="1"/>
    <col min="4892" max="4892" width="9.140625" style="1"/>
    <col min="4893" max="4893" width="41.42578125" style="1" customWidth="1"/>
    <col min="4894" max="4894" width="9.28515625" style="1" bestFit="1" customWidth="1"/>
    <col min="4895" max="4895" width="13.7109375" style="1" customWidth="1"/>
    <col min="4896" max="4896" width="9.140625" style="1"/>
    <col min="4897" max="4897" width="11.7109375" style="1" bestFit="1" customWidth="1"/>
    <col min="4898" max="4904" width="9.140625" style="1"/>
    <col min="4905" max="4905" width="11.28515625" style="1" bestFit="1" customWidth="1"/>
    <col min="4906" max="5119" width="9.140625" style="1"/>
    <col min="5120" max="5120" width="5.140625" style="1" customWidth="1"/>
    <col min="5121" max="5121" width="27.7109375" style="1" customWidth="1"/>
    <col min="5122" max="5122" width="32.5703125" style="1" customWidth="1"/>
    <col min="5123" max="5123" width="12.7109375" style="1" customWidth="1"/>
    <col min="5124" max="5124" width="16.7109375" style="1" customWidth="1"/>
    <col min="5125" max="5125" width="8.28515625" style="1" customWidth="1"/>
    <col min="5126" max="5127" width="0" style="1" hidden="1" customWidth="1"/>
    <col min="5128" max="5128" width="5.7109375" style="1" customWidth="1"/>
    <col min="5129" max="5129" width="6.28515625" style="1" customWidth="1"/>
    <col min="5130" max="5130" width="7" style="1" customWidth="1"/>
    <col min="5131" max="5131" width="12.5703125" style="1" customWidth="1"/>
    <col min="5132" max="5132" width="12" style="1" customWidth="1"/>
    <col min="5133" max="5133" width="10.42578125" style="1" customWidth="1"/>
    <col min="5134" max="5134" width="10.5703125" style="1" customWidth="1"/>
    <col min="5135" max="5135" width="19.28515625" style="1" customWidth="1"/>
    <col min="5136" max="5137" width="0" style="1" hidden="1" customWidth="1"/>
    <col min="5138" max="5138" width="7.7109375" style="1" customWidth="1"/>
    <col min="5139" max="5139" width="16.85546875" style="1" customWidth="1"/>
    <col min="5140" max="5140" width="10.5703125" style="1" customWidth="1"/>
    <col min="5141" max="5141" width="17.7109375" style="1" customWidth="1"/>
    <col min="5142" max="5142" width="22.85546875" style="1" customWidth="1"/>
    <col min="5143" max="5144" width="9.140625" style="1"/>
    <col min="5145" max="5145" width="41.85546875" style="1" customWidth="1"/>
    <col min="5146" max="5146" width="9.28515625" style="1" bestFit="1" customWidth="1"/>
    <col min="5147" max="5147" width="14" style="1" customWidth="1"/>
    <col min="5148" max="5148" width="9.140625" style="1"/>
    <col min="5149" max="5149" width="41.42578125" style="1" customWidth="1"/>
    <col min="5150" max="5150" width="9.28515625" style="1" bestFit="1" customWidth="1"/>
    <col min="5151" max="5151" width="13.7109375" style="1" customWidth="1"/>
    <col min="5152" max="5152" width="9.140625" style="1"/>
    <col min="5153" max="5153" width="11.7109375" style="1" bestFit="1" customWidth="1"/>
    <col min="5154" max="5160" width="9.140625" style="1"/>
    <col min="5161" max="5161" width="11.28515625" style="1" bestFit="1" customWidth="1"/>
    <col min="5162" max="5375" width="9.140625" style="1"/>
    <col min="5376" max="5376" width="5.140625" style="1" customWidth="1"/>
    <col min="5377" max="5377" width="27.7109375" style="1" customWidth="1"/>
    <col min="5378" max="5378" width="32.5703125" style="1" customWidth="1"/>
    <col min="5379" max="5379" width="12.7109375" style="1" customWidth="1"/>
    <col min="5380" max="5380" width="16.7109375" style="1" customWidth="1"/>
    <col min="5381" max="5381" width="8.28515625" style="1" customWidth="1"/>
    <col min="5382" max="5383" width="0" style="1" hidden="1" customWidth="1"/>
    <col min="5384" max="5384" width="5.7109375" style="1" customWidth="1"/>
    <col min="5385" max="5385" width="6.28515625" style="1" customWidth="1"/>
    <col min="5386" max="5386" width="7" style="1" customWidth="1"/>
    <col min="5387" max="5387" width="12.5703125" style="1" customWidth="1"/>
    <col min="5388" max="5388" width="12" style="1" customWidth="1"/>
    <col min="5389" max="5389" width="10.42578125" style="1" customWidth="1"/>
    <col min="5390" max="5390" width="10.5703125" style="1" customWidth="1"/>
    <col min="5391" max="5391" width="19.28515625" style="1" customWidth="1"/>
    <col min="5392" max="5393" width="0" style="1" hidden="1" customWidth="1"/>
    <col min="5394" max="5394" width="7.7109375" style="1" customWidth="1"/>
    <col min="5395" max="5395" width="16.85546875" style="1" customWidth="1"/>
    <col min="5396" max="5396" width="10.5703125" style="1" customWidth="1"/>
    <col min="5397" max="5397" width="17.7109375" style="1" customWidth="1"/>
    <col min="5398" max="5398" width="22.85546875" style="1" customWidth="1"/>
    <col min="5399" max="5400" width="9.140625" style="1"/>
    <col min="5401" max="5401" width="41.85546875" style="1" customWidth="1"/>
    <col min="5402" max="5402" width="9.28515625" style="1" bestFit="1" customWidth="1"/>
    <col min="5403" max="5403" width="14" style="1" customWidth="1"/>
    <col min="5404" max="5404" width="9.140625" style="1"/>
    <col min="5405" max="5405" width="41.42578125" style="1" customWidth="1"/>
    <col min="5406" max="5406" width="9.28515625" style="1" bestFit="1" customWidth="1"/>
    <col min="5407" max="5407" width="13.7109375" style="1" customWidth="1"/>
    <col min="5408" max="5408" width="9.140625" style="1"/>
    <col min="5409" max="5409" width="11.7109375" style="1" bestFit="1" customWidth="1"/>
    <col min="5410" max="5416" width="9.140625" style="1"/>
    <col min="5417" max="5417" width="11.28515625" style="1" bestFit="1" customWidth="1"/>
    <col min="5418" max="5631" width="9.140625" style="1"/>
    <col min="5632" max="5632" width="5.140625" style="1" customWidth="1"/>
    <col min="5633" max="5633" width="27.7109375" style="1" customWidth="1"/>
    <col min="5634" max="5634" width="32.5703125" style="1" customWidth="1"/>
    <col min="5635" max="5635" width="12.7109375" style="1" customWidth="1"/>
    <col min="5636" max="5636" width="16.7109375" style="1" customWidth="1"/>
    <col min="5637" max="5637" width="8.28515625" style="1" customWidth="1"/>
    <col min="5638" max="5639" width="0" style="1" hidden="1" customWidth="1"/>
    <col min="5640" max="5640" width="5.7109375" style="1" customWidth="1"/>
    <col min="5641" max="5641" width="6.28515625" style="1" customWidth="1"/>
    <col min="5642" max="5642" width="7" style="1" customWidth="1"/>
    <col min="5643" max="5643" width="12.5703125" style="1" customWidth="1"/>
    <col min="5644" max="5644" width="12" style="1" customWidth="1"/>
    <col min="5645" max="5645" width="10.42578125" style="1" customWidth="1"/>
    <col min="5646" max="5646" width="10.5703125" style="1" customWidth="1"/>
    <col min="5647" max="5647" width="19.28515625" style="1" customWidth="1"/>
    <col min="5648" max="5649" width="0" style="1" hidden="1" customWidth="1"/>
    <col min="5650" max="5650" width="7.7109375" style="1" customWidth="1"/>
    <col min="5651" max="5651" width="16.85546875" style="1" customWidth="1"/>
    <col min="5652" max="5652" width="10.5703125" style="1" customWidth="1"/>
    <col min="5653" max="5653" width="17.7109375" style="1" customWidth="1"/>
    <col min="5654" max="5654" width="22.85546875" style="1" customWidth="1"/>
    <col min="5655" max="5656" width="9.140625" style="1"/>
    <col min="5657" max="5657" width="41.85546875" style="1" customWidth="1"/>
    <col min="5658" max="5658" width="9.28515625" style="1" bestFit="1" customWidth="1"/>
    <col min="5659" max="5659" width="14" style="1" customWidth="1"/>
    <col min="5660" max="5660" width="9.140625" style="1"/>
    <col min="5661" max="5661" width="41.42578125" style="1" customWidth="1"/>
    <col min="5662" max="5662" width="9.28515625" style="1" bestFit="1" customWidth="1"/>
    <col min="5663" max="5663" width="13.7109375" style="1" customWidth="1"/>
    <col min="5664" max="5664" width="9.140625" style="1"/>
    <col min="5665" max="5665" width="11.7109375" style="1" bestFit="1" customWidth="1"/>
    <col min="5666" max="5672" width="9.140625" style="1"/>
    <col min="5673" max="5673" width="11.28515625" style="1" bestFit="1" customWidth="1"/>
    <col min="5674" max="5887" width="9.140625" style="1"/>
    <col min="5888" max="5888" width="5.140625" style="1" customWidth="1"/>
    <col min="5889" max="5889" width="27.7109375" style="1" customWidth="1"/>
    <col min="5890" max="5890" width="32.5703125" style="1" customWidth="1"/>
    <col min="5891" max="5891" width="12.7109375" style="1" customWidth="1"/>
    <col min="5892" max="5892" width="16.7109375" style="1" customWidth="1"/>
    <col min="5893" max="5893" width="8.28515625" style="1" customWidth="1"/>
    <col min="5894" max="5895" width="0" style="1" hidden="1" customWidth="1"/>
    <col min="5896" max="5896" width="5.7109375" style="1" customWidth="1"/>
    <col min="5897" max="5897" width="6.28515625" style="1" customWidth="1"/>
    <col min="5898" max="5898" width="7" style="1" customWidth="1"/>
    <col min="5899" max="5899" width="12.5703125" style="1" customWidth="1"/>
    <col min="5900" max="5900" width="12" style="1" customWidth="1"/>
    <col min="5901" max="5901" width="10.42578125" style="1" customWidth="1"/>
    <col min="5902" max="5902" width="10.5703125" style="1" customWidth="1"/>
    <col min="5903" max="5903" width="19.28515625" style="1" customWidth="1"/>
    <col min="5904" max="5905" width="0" style="1" hidden="1" customWidth="1"/>
    <col min="5906" max="5906" width="7.7109375" style="1" customWidth="1"/>
    <col min="5907" max="5907" width="16.85546875" style="1" customWidth="1"/>
    <col min="5908" max="5908" width="10.5703125" style="1" customWidth="1"/>
    <col min="5909" max="5909" width="17.7109375" style="1" customWidth="1"/>
    <col min="5910" max="5910" width="22.85546875" style="1" customWidth="1"/>
    <col min="5911" max="5912" width="9.140625" style="1"/>
    <col min="5913" max="5913" width="41.85546875" style="1" customWidth="1"/>
    <col min="5914" max="5914" width="9.28515625" style="1" bestFit="1" customWidth="1"/>
    <col min="5915" max="5915" width="14" style="1" customWidth="1"/>
    <col min="5916" max="5916" width="9.140625" style="1"/>
    <col min="5917" max="5917" width="41.42578125" style="1" customWidth="1"/>
    <col min="5918" max="5918" width="9.28515625" style="1" bestFit="1" customWidth="1"/>
    <col min="5919" max="5919" width="13.7109375" style="1" customWidth="1"/>
    <col min="5920" max="5920" width="9.140625" style="1"/>
    <col min="5921" max="5921" width="11.7109375" style="1" bestFit="1" customWidth="1"/>
    <col min="5922" max="5928" width="9.140625" style="1"/>
    <col min="5929" max="5929" width="11.28515625" style="1" bestFit="1" customWidth="1"/>
    <col min="5930" max="6143" width="9.140625" style="1"/>
    <col min="6144" max="6144" width="5.140625" style="1" customWidth="1"/>
    <col min="6145" max="6145" width="27.7109375" style="1" customWidth="1"/>
    <col min="6146" max="6146" width="32.5703125" style="1" customWidth="1"/>
    <col min="6147" max="6147" width="12.7109375" style="1" customWidth="1"/>
    <col min="6148" max="6148" width="16.7109375" style="1" customWidth="1"/>
    <col min="6149" max="6149" width="8.28515625" style="1" customWidth="1"/>
    <col min="6150" max="6151" width="0" style="1" hidden="1" customWidth="1"/>
    <col min="6152" max="6152" width="5.7109375" style="1" customWidth="1"/>
    <col min="6153" max="6153" width="6.28515625" style="1" customWidth="1"/>
    <col min="6154" max="6154" width="7" style="1" customWidth="1"/>
    <col min="6155" max="6155" width="12.5703125" style="1" customWidth="1"/>
    <col min="6156" max="6156" width="12" style="1" customWidth="1"/>
    <col min="6157" max="6157" width="10.42578125" style="1" customWidth="1"/>
    <col min="6158" max="6158" width="10.5703125" style="1" customWidth="1"/>
    <col min="6159" max="6159" width="19.28515625" style="1" customWidth="1"/>
    <col min="6160" max="6161" width="0" style="1" hidden="1" customWidth="1"/>
    <col min="6162" max="6162" width="7.7109375" style="1" customWidth="1"/>
    <col min="6163" max="6163" width="16.85546875" style="1" customWidth="1"/>
    <col min="6164" max="6164" width="10.5703125" style="1" customWidth="1"/>
    <col min="6165" max="6165" width="17.7109375" style="1" customWidth="1"/>
    <col min="6166" max="6166" width="22.85546875" style="1" customWidth="1"/>
    <col min="6167" max="6168" width="9.140625" style="1"/>
    <col min="6169" max="6169" width="41.85546875" style="1" customWidth="1"/>
    <col min="6170" max="6170" width="9.28515625" style="1" bestFit="1" customWidth="1"/>
    <col min="6171" max="6171" width="14" style="1" customWidth="1"/>
    <col min="6172" max="6172" width="9.140625" style="1"/>
    <col min="6173" max="6173" width="41.42578125" style="1" customWidth="1"/>
    <col min="6174" max="6174" width="9.28515625" style="1" bestFit="1" customWidth="1"/>
    <col min="6175" max="6175" width="13.7109375" style="1" customWidth="1"/>
    <col min="6176" max="6176" width="9.140625" style="1"/>
    <col min="6177" max="6177" width="11.7109375" style="1" bestFit="1" customWidth="1"/>
    <col min="6178" max="6184" width="9.140625" style="1"/>
    <col min="6185" max="6185" width="11.28515625" style="1" bestFit="1" customWidth="1"/>
    <col min="6186" max="6399" width="9.140625" style="1"/>
    <col min="6400" max="6400" width="5.140625" style="1" customWidth="1"/>
    <col min="6401" max="6401" width="27.7109375" style="1" customWidth="1"/>
    <col min="6402" max="6402" width="32.5703125" style="1" customWidth="1"/>
    <col min="6403" max="6403" width="12.7109375" style="1" customWidth="1"/>
    <col min="6404" max="6404" width="16.7109375" style="1" customWidth="1"/>
    <col min="6405" max="6405" width="8.28515625" style="1" customWidth="1"/>
    <col min="6406" max="6407" width="0" style="1" hidden="1" customWidth="1"/>
    <col min="6408" max="6408" width="5.7109375" style="1" customWidth="1"/>
    <col min="6409" max="6409" width="6.28515625" style="1" customWidth="1"/>
    <col min="6410" max="6410" width="7" style="1" customWidth="1"/>
    <col min="6411" max="6411" width="12.5703125" style="1" customWidth="1"/>
    <col min="6412" max="6412" width="12" style="1" customWidth="1"/>
    <col min="6413" max="6413" width="10.42578125" style="1" customWidth="1"/>
    <col min="6414" max="6414" width="10.5703125" style="1" customWidth="1"/>
    <col min="6415" max="6415" width="19.28515625" style="1" customWidth="1"/>
    <col min="6416" max="6417" width="0" style="1" hidden="1" customWidth="1"/>
    <col min="6418" max="6418" width="7.7109375" style="1" customWidth="1"/>
    <col min="6419" max="6419" width="16.85546875" style="1" customWidth="1"/>
    <col min="6420" max="6420" width="10.5703125" style="1" customWidth="1"/>
    <col min="6421" max="6421" width="17.7109375" style="1" customWidth="1"/>
    <col min="6422" max="6422" width="22.85546875" style="1" customWidth="1"/>
    <col min="6423" max="6424" width="9.140625" style="1"/>
    <col min="6425" max="6425" width="41.85546875" style="1" customWidth="1"/>
    <col min="6426" max="6426" width="9.28515625" style="1" bestFit="1" customWidth="1"/>
    <col min="6427" max="6427" width="14" style="1" customWidth="1"/>
    <col min="6428" max="6428" width="9.140625" style="1"/>
    <col min="6429" max="6429" width="41.42578125" style="1" customWidth="1"/>
    <col min="6430" max="6430" width="9.28515625" style="1" bestFit="1" customWidth="1"/>
    <col min="6431" max="6431" width="13.7109375" style="1" customWidth="1"/>
    <col min="6432" max="6432" width="9.140625" style="1"/>
    <col min="6433" max="6433" width="11.7109375" style="1" bestFit="1" customWidth="1"/>
    <col min="6434" max="6440" width="9.140625" style="1"/>
    <col min="6441" max="6441" width="11.28515625" style="1" bestFit="1" customWidth="1"/>
    <col min="6442" max="6655" width="9.140625" style="1"/>
    <col min="6656" max="6656" width="5.140625" style="1" customWidth="1"/>
    <col min="6657" max="6657" width="27.7109375" style="1" customWidth="1"/>
    <col min="6658" max="6658" width="32.5703125" style="1" customWidth="1"/>
    <col min="6659" max="6659" width="12.7109375" style="1" customWidth="1"/>
    <col min="6660" max="6660" width="16.7109375" style="1" customWidth="1"/>
    <col min="6661" max="6661" width="8.28515625" style="1" customWidth="1"/>
    <col min="6662" max="6663" width="0" style="1" hidden="1" customWidth="1"/>
    <col min="6664" max="6664" width="5.7109375" style="1" customWidth="1"/>
    <col min="6665" max="6665" width="6.28515625" style="1" customWidth="1"/>
    <col min="6666" max="6666" width="7" style="1" customWidth="1"/>
    <col min="6667" max="6667" width="12.5703125" style="1" customWidth="1"/>
    <col min="6668" max="6668" width="12" style="1" customWidth="1"/>
    <col min="6669" max="6669" width="10.42578125" style="1" customWidth="1"/>
    <col min="6670" max="6670" width="10.5703125" style="1" customWidth="1"/>
    <col min="6671" max="6671" width="19.28515625" style="1" customWidth="1"/>
    <col min="6672" max="6673" width="0" style="1" hidden="1" customWidth="1"/>
    <col min="6674" max="6674" width="7.7109375" style="1" customWidth="1"/>
    <col min="6675" max="6675" width="16.85546875" style="1" customWidth="1"/>
    <col min="6676" max="6676" width="10.5703125" style="1" customWidth="1"/>
    <col min="6677" max="6677" width="17.7109375" style="1" customWidth="1"/>
    <col min="6678" max="6678" width="22.85546875" style="1" customWidth="1"/>
    <col min="6679" max="6680" width="9.140625" style="1"/>
    <col min="6681" max="6681" width="41.85546875" style="1" customWidth="1"/>
    <col min="6682" max="6682" width="9.28515625" style="1" bestFit="1" customWidth="1"/>
    <col min="6683" max="6683" width="14" style="1" customWidth="1"/>
    <col min="6684" max="6684" width="9.140625" style="1"/>
    <col min="6685" max="6685" width="41.42578125" style="1" customWidth="1"/>
    <col min="6686" max="6686" width="9.28515625" style="1" bestFit="1" customWidth="1"/>
    <col min="6687" max="6687" width="13.7109375" style="1" customWidth="1"/>
    <col min="6688" max="6688" width="9.140625" style="1"/>
    <col min="6689" max="6689" width="11.7109375" style="1" bestFit="1" customWidth="1"/>
    <col min="6690" max="6696" width="9.140625" style="1"/>
    <col min="6697" max="6697" width="11.28515625" style="1" bestFit="1" customWidth="1"/>
    <col min="6698" max="6911" width="9.140625" style="1"/>
    <col min="6912" max="6912" width="5.140625" style="1" customWidth="1"/>
    <col min="6913" max="6913" width="27.7109375" style="1" customWidth="1"/>
    <col min="6914" max="6914" width="32.5703125" style="1" customWidth="1"/>
    <col min="6915" max="6915" width="12.7109375" style="1" customWidth="1"/>
    <col min="6916" max="6916" width="16.7109375" style="1" customWidth="1"/>
    <col min="6917" max="6917" width="8.28515625" style="1" customWidth="1"/>
    <col min="6918" max="6919" width="0" style="1" hidden="1" customWidth="1"/>
    <col min="6920" max="6920" width="5.7109375" style="1" customWidth="1"/>
    <col min="6921" max="6921" width="6.28515625" style="1" customWidth="1"/>
    <col min="6922" max="6922" width="7" style="1" customWidth="1"/>
    <col min="6923" max="6923" width="12.5703125" style="1" customWidth="1"/>
    <col min="6924" max="6924" width="12" style="1" customWidth="1"/>
    <col min="6925" max="6925" width="10.42578125" style="1" customWidth="1"/>
    <col min="6926" max="6926" width="10.5703125" style="1" customWidth="1"/>
    <col min="6927" max="6927" width="19.28515625" style="1" customWidth="1"/>
    <col min="6928" max="6929" width="0" style="1" hidden="1" customWidth="1"/>
    <col min="6930" max="6930" width="7.7109375" style="1" customWidth="1"/>
    <col min="6931" max="6931" width="16.85546875" style="1" customWidth="1"/>
    <col min="6932" max="6932" width="10.5703125" style="1" customWidth="1"/>
    <col min="6933" max="6933" width="17.7109375" style="1" customWidth="1"/>
    <col min="6934" max="6934" width="22.85546875" style="1" customWidth="1"/>
    <col min="6935" max="6936" width="9.140625" style="1"/>
    <col min="6937" max="6937" width="41.85546875" style="1" customWidth="1"/>
    <col min="6938" max="6938" width="9.28515625" style="1" bestFit="1" customWidth="1"/>
    <col min="6939" max="6939" width="14" style="1" customWidth="1"/>
    <col min="6940" max="6940" width="9.140625" style="1"/>
    <col min="6941" max="6941" width="41.42578125" style="1" customWidth="1"/>
    <col min="6942" max="6942" width="9.28515625" style="1" bestFit="1" customWidth="1"/>
    <col min="6943" max="6943" width="13.7109375" style="1" customWidth="1"/>
    <col min="6944" max="6944" width="9.140625" style="1"/>
    <col min="6945" max="6945" width="11.7109375" style="1" bestFit="1" customWidth="1"/>
    <col min="6946" max="6952" width="9.140625" style="1"/>
    <col min="6953" max="6953" width="11.28515625" style="1" bestFit="1" customWidth="1"/>
    <col min="6954" max="7167" width="9.140625" style="1"/>
    <col min="7168" max="7168" width="5.140625" style="1" customWidth="1"/>
    <col min="7169" max="7169" width="27.7109375" style="1" customWidth="1"/>
    <col min="7170" max="7170" width="32.5703125" style="1" customWidth="1"/>
    <col min="7171" max="7171" width="12.7109375" style="1" customWidth="1"/>
    <col min="7172" max="7172" width="16.7109375" style="1" customWidth="1"/>
    <col min="7173" max="7173" width="8.28515625" style="1" customWidth="1"/>
    <col min="7174" max="7175" width="0" style="1" hidden="1" customWidth="1"/>
    <col min="7176" max="7176" width="5.7109375" style="1" customWidth="1"/>
    <col min="7177" max="7177" width="6.28515625" style="1" customWidth="1"/>
    <col min="7178" max="7178" width="7" style="1" customWidth="1"/>
    <col min="7179" max="7179" width="12.5703125" style="1" customWidth="1"/>
    <col min="7180" max="7180" width="12" style="1" customWidth="1"/>
    <col min="7181" max="7181" width="10.42578125" style="1" customWidth="1"/>
    <col min="7182" max="7182" width="10.5703125" style="1" customWidth="1"/>
    <col min="7183" max="7183" width="19.28515625" style="1" customWidth="1"/>
    <col min="7184" max="7185" width="0" style="1" hidden="1" customWidth="1"/>
    <col min="7186" max="7186" width="7.7109375" style="1" customWidth="1"/>
    <col min="7187" max="7187" width="16.85546875" style="1" customWidth="1"/>
    <col min="7188" max="7188" width="10.5703125" style="1" customWidth="1"/>
    <col min="7189" max="7189" width="17.7109375" style="1" customWidth="1"/>
    <col min="7190" max="7190" width="22.85546875" style="1" customWidth="1"/>
    <col min="7191" max="7192" width="9.140625" style="1"/>
    <col min="7193" max="7193" width="41.85546875" style="1" customWidth="1"/>
    <col min="7194" max="7194" width="9.28515625" style="1" bestFit="1" customWidth="1"/>
    <col min="7195" max="7195" width="14" style="1" customWidth="1"/>
    <col min="7196" max="7196" width="9.140625" style="1"/>
    <col min="7197" max="7197" width="41.42578125" style="1" customWidth="1"/>
    <col min="7198" max="7198" width="9.28515625" style="1" bestFit="1" customWidth="1"/>
    <col min="7199" max="7199" width="13.7109375" style="1" customWidth="1"/>
    <col min="7200" max="7200" width="9.140625" style="1"/>
    <col min="7201" max="7201" width="11.7109375" style="1" bestFit="1" customWidth="1"/>
    <col min="7202" max="7208" width="9.140625" style="1"/>
    <col min="7209" max="7209" width="11.28515625" style="1" bestFit="1" customWidth="1"/>
    <col min="7210" max="7423" width="9.140625" style="1"/>
    <col min="7424" max="7424" width="5.140625" style="1" customWidth="1"/>
    <col min="7425" max="7425" width="27.7109375" style="1" customWidth="1"/>
    <col min="7426" max="7426" width="32.5703125" style="1" customWidth="1"/>
    <col min="7427" max="7427" width="12.7109375" style="1" customWidth="1"/>
    <col min="7428" max="7428" width="16.7109375" style="1" customWidth="1"/>
    <col min="7429" max="7429" width="8.28515625" style="1" customWidth="1"/>
    <col min="7430" max="7431" width="0" style="1" hidden="1" customWidth="1"/>
    <col min="7432" max="7432" width="5.7109375" style="1" customWidth="1"/>
    <col min="7433" max="7433" width="6.28515625" style="1" customWidth="1"/>
    <col min="7434" max="7434" width="7" style="1" customWidth="1"/>
    <col min="7435" max="7435" width="12.5703125" style="1" customWidth="1"/>
    <col min="7436" max="7436" width="12" style="1" customWidth="1"/>
    <col min="7437" max="7437" width="10.42578125" style="1" customWidth="1"/>
    <col min="7438" max="7438" width="10.5703125" style="1" customWidth="1"/>
    <col min="7439" max="7439" width="19.28515625" style="1" customWidth="1"/>
    <col min="7440" max="7441" width="0" style="1" hidden="1" customWidth="1"/>
    <col min="7442" max="7442" width="7.7109375" style="1" customWidth="1"/>
    <col min="7443" max="7443" width="16.85546875" style="1" customWidth="1"/>
    <col min="7444" max="7444" width="10.5703125" style="1" customWidth="1"/>
    <col min="7445" max="7445" width="17.7109375" style="1" customWidth="1"/>
    <col min="7446" max="7446" width="22.85546875" style="1" customWidth="1"/>
    <col min="7447" max="7448" width="9.140625" style="1"/>
    <col min="7449" max="7449" width="41.85546875" style="1" customWidth="1"/>
    <col min="7450" max="7450" width="9.28515625" style="1" bestFit="1" customWidth="1"/>
    <col min="7451" max="7451" width="14" style="1" customWidth="1"/>
    <col min="7452" max="7452" width="9.140625" style="1"/>
    <col min="7453" max="7453" width="41.42578125" style="1" customWidth="1"/>
    <col min="7454" max="7454" width="9.28515625" style="1" bestFit="1" customWidth="1"/>
    <col min="7455" max="7455" width="13.7109375" style="1" customWidth="1"/>
    <col min="7456" max="7456" width="9.140625" style="1"/>
    <col min="7457" max="7457" width="11.7109375" style="1" bestFit="1" customWidth="1"/>
    <col min="7458" max="7464" width="9.140625" style="1"/>
    <col min="7465" max="7465" width="11.28515625" style="1" bestFit="1" customWidth="1"/>
    <col min="7466" max="7679" width="9.140625" style="1"/>
    <col min="7680" max="7680" width="5.140625" style="1" customWidth="1"/>
    <col min="7681" max="7681" width="27.7109375" style="1" customWidth="1"/>
    <col min="7682" max="7682" width="32.5703125" style="1" customWidth="1"/>
    <col min="7683" max="7683" width="12.7109375" style="1" customWidth="1"/>
    <col min="7684" max="7684" width="16.7109375" style="1" customWidth="1"/>
    <col min="7685" max="7685" width="8.28515625" style="1" customWidth="1"/>
    <col min="7686" max="7687" width="0" style="1" hidden="1" customWidth="1"/>
    <col min="7688" max="7688" width="5.7109375" style="1" customWidth="1"/>
    <col min="7689" max="7689" width="6.28515625" style="1" customWidth="1"/>
    <col min="7690" max="7690" width="7" style="1" customWidth="1"/>
    <col min="7691" max="7691" width="12.5703125" style="1" customWidth="1"/>
    <col min="7692" max="7692" width="12" style="1" customWidth="1"/>
    <col min="7693" max="7693" width="10.42578125" style="1" customWidth="1"/>
    <col min="7694" max="7694" width="10.5703125" style="1" customWidth="1"/>
    <col min="7695" max="7695" width="19.28515625" style="1" customWidth="1"/>
    <col min="7696" max="7697" width="0" style="1" hidden="1" customWidth="1"/>
    <col min="7698" max="7698" width="7.7109375" style="1" customWidth="1"/>
    <col min="7699" max="7699" width="16.85546875" style="1" customWidth="1"/>
    <col min="7700" max="7700" width="10.5703125" style="1" customWidth="1"/>
    <col min="7701" max="7701" width="17.7109375" style="1" customWidth="1"/>
    <col min="7702" max="7702" width="22.85546875" style="1" customWidth="1"/>
    <col min="7703" max="7704" width="9.140625" style="1"/>
    <col min="7705" max="7705" width="41.85546875" style="1" customWidth="1"/>
    <col min="7706" max="7706" width="9.28515625" style="1" bestFit="1" customWidth="1"/>
    <col min="7707" max="7707" width="14" style="1" customWidth="1"/>
    <col min="7708" max="7708" width="9.140625" style="1"/>
    <col min="7709" max="7709" width="41.42578125" style="1" customWidth="1"/>
    <col min="7710" max="7710" width="9.28515625" style="1" bestFit="1" customWidth="1"/>
    <col min="7711" max="7711" width="13.7109375" style="1" customWidth="1"/>
    <col min="7712" max="7712" width="9.140625" style="1"/>
    <col min="7713" max="7713" width="11.7109375" style="1" bestFit="1" customWidth="1"/>
    <col min="7714" max="7720" width="9.140625" style="1"/>
    <col min="7721" max="7721" width="11.28515625" style="1" bestFit="1" customWidth="1"/>
    <col min="7722" max="7935" width="9.140625" style="1"/>
    <col min="7936" max="7936" width="5.140625" style="1" customWidth="1"/>
    <col min="7937" max="7937" width="27.7109375" style="1" customWidth="1"/>
    <col min="7938" max="7938" width="32.5703125" style="1" customWidth="1"/>
    <col min="7939" max="7939" width="12.7109375" style="1" customWidth="1"/>
    <col min="7940" max="7940" width="16.7109375" style="1" customWidth="1"/>
    <col min="7941" max="7941" width="8.28515625" style="1" customWidth="1"/>
    <col min="7942" max="7943" width="0" style="1" hidden="1" customWidth="1"/>
    <col min="7944" max="7944" width="5.7109375" style="1" customWidth="1"/>
    <col min="7945" max="7945" width="6.28515625" style="1" customWidth="1"/>
    <col min="7946" max="7946" width="7" style="1" customWidth="1"/>
    <col min="7947" max="7947" width="12.5703125" style="1" customWidth="1"/>
    <col min="7948" max="7948" width="12" style="1" customWidth="1"/>
    <col min="7949" max="7949" width="10.42578125" style="1" customWidth="1"/>
    <col min="7950" max="7950" width="10.5703125" style="1" customWidth="1"/>
    <col min="7951" max="7951" width="19.28515625" style="1" customWidth="1"/>
    <col min="7952" max="7953" width="0" style="1" hidden="1" customWidth="1"/>
    <col min="7954" max="7954" width="7.7109375" style="1" customWidth="1"/>
    <col min="7955" max="7955" width="16.85546875" style="1" customWidth="1"/>
    <col min="7956" max="7956" width="10.5703125" style="1" customWidth="1"/>
    <col min="7957" max="7957" width="17.7109375" style="1" customWidth="1"/>
    <col min="7958" max="7958" width="22.85546875" style="1" customWidth="1"/>
    <col min="7959" max="7960" width="9.140625" style="1"/>
    <col min="7961" max="7961" width="41.85546875" style="1" customWidth="1"/>
    <col min="7962" max="7962" width="9.28515625" style="1" bestFit="1" customWidth="1"/>
    <col min="7963" max="7963" width="14" style="1" customWidth="1"/>
    <col min="7964" max="7964" width="9.140625" style="1"/>
    <col min="7965" max="7965" width="41.42578125" style="1" customWidth="1"/>
    <col min="7966" max="7966" width="9.28515625" style="1" bestFit="1" customWidth="1"/>
    <col min="7967" max="7967" width="13.7109375" style="1" customWidth="1"/>
    <col min="7968" max="7968" width="9.140625" style="1"/>
    <col min="7969" max="7969" width="11.7109375" style="1" bestFit="1" customWidth="1"/>
    <col min="7970" max="7976" width="9.140625" style="1"/>
    <col min="7977" max="7977" width="11.28515625" style="1" bestFit="1" customWidth="1"/>
    <col min="7978" max="8191" width="9.140625" style="1"/>
    <col min="8192" max="8192" width="5.140625" style="1" customWidth="1"/>
    <col min="8193" max="8193" width="27.7109375" style="1" customWidth="1"/>
    <col min="8194" max="8194" width="32.5703125" style="1" customWidth="1"/>
    <col min="8195" max="8195" width="12.7109375" style="1" customWidth="1"/>
    <col min="8196" max="8196" width="16.7109375" style="1" customWidth="1"/>
    <col min="8197" max="8197" width="8.28515625" style="1" customWidth="1"/>
    <col min="8198" max="8199" width="0" style="1" hidden="1" customWidth="1"/>
    <col min="8200" max="8200" width="5.7109375" style="1" customWidth="1"/>
    <col min="8201" max="8201" width="6.28515625" style="1" customWidth="1"/>
    <col min="8202" max="8202" width="7" style="1" customWidth="1"/>
    <col min="8203" max="8203" width="12.5703125" style="1" customWidth="1"/>
    <col min="8204" max="8204" width="12" style="1" customWidth="1"/>
    <col min="8205" max="8205" width="10.42578125" style="1" customWidth="1"/>
    <col min="8206" max="8206" width="10.5703125" style="1" customWidth="1"/>
    <col min="8207" max="8207" width="19.28515625" style="1" customWidth="1"/>
    <col min="8208" max="8209" width="0" style="1" hidden="1" customWidth="1"/>
    <col min="8210" max="8210" width="7.7109375" style="1" customWidth="1"/>
    <col min="8211" max="8211" width="16.85546875" style="1" customWidth="1"/>
    <col min="8212" max="8212" width="10.5703125" style="1" customWidth="1"/>
    <col min="8213" max="8213" width="17.7109375" style="1" customWidth="1"/>
    <col min="8214" max="8214" width="22.85546875" style="1" customWidth="1"/>
    <col min="8215" max="8216" width="9.140625" style="1"/>
    <col min="8217" max="8217" width="41.85546875" style="1" customWidth="1"/>
    <col min="8218" max="8218" width="9.28515625" style="1" bestFit="1" customWidth="1"/>
    <col min="8219" max="8219" width="14" style="1" customWidth="1"/>
    <col min="8220" max="8220" width="9.140625" style="1"/>
    <col min="8221" max="8221" width="41.42578125" style="1" customWidth="1"/>
    <col min="8222" max="8222" width="9.28515625" style="1" bestFit="1" customWidth="1"/>
    <col min="8223" max="8223" width="13.7109375" style="1" customWidth="1"/>
    <col min="8224" max="8224" width="9.140625" style="1"/>
    <col min="8225" max="8225" width="11.7109375" style="1" bestFit="1" customWidth="1"/>
    <col min="8226" max="8232" width="9.140625" style="1"/>
    <col min="8233" max="8233" width="11.28515625" style="1" bestFit="1" customWidth="1"/>
    <col min="8234" max="8447" width="9.140625" style="1"/>
    <col min="8448" max="8448" width="5.140625" style="1" customWidth="1"/>
    <col min="8449" max="8449" width="27.7109375" style="1" customWidth="1"/>
    <col min="8450" max="8450" width="32.5703125" style="1" customWidth="1"/>
    <col min="8451" max="8451" width="12.7109375" style="1" customWidth="1"/>
    <col min="8452" max="8452" width="16.7109375" style="1" customWidth="1"/>
    <col min="8453" max="8453" width="8.28515625" style="1" customWidth="1"/>
    <col min="8454" max="8455" width="0" style="1" hidden="1" customWidth="1"/>
    <col min="8456" max="8456" width="5.7109375" style="1" customWidth="1"/>
    <col min="8457" max="8457" width="6.28515625" style="1" customWidth="1"/>
    <col min="8458" max="8458" width="7" style="1" customWidth="1"/>
    <col min="8459" max="8459" width="12.5703125" style="1" customWidth="1"/>
    <col min="8460" max="8460" width="12" style="1" customWidth="1"/>
    <col min="8461" max="8461" width="10.42578125" style="1" customWidth="1"/>
    <col min="8462" max="8462" width="10.5703125" style="1" customWidth="1"/>
    <col min="8463" max="8463" width="19.28515625" style="1" customWidth="1"/>
    <col min="8464" max="8465" width="0" style="1" hidden="1" customWidth="1"/>
    <col min="8466" max="8466" width="7.7109375" style="1" customWidth="1"/>
    <col min="8467" max="8467" width="16.85546875" style="1" customWidth="1"/>
    <col min="8468" max="8468" width="10.5703125" style="1" customWidth="1"/>
    <col min="8469" max="8469" width="17.7109375" style="1" customWidth="1"/>
    <col min="8470" max="8470" width="22.85546875" style="1" customWidth="1"/>
    <col min="8471" max="8472" width="9.140625" style="1"/>
    <col min="8473" max="8473" width="41.85546875" style="1" customWidth="1"/>
    <col min="8474" max="8474" width="9.28515625" style="1" bestFit="1" customWidth="1"/>
    <col min="8475" max="8475" width="14" style="1" customWidth="1"/>
    <col min="8476" max="8476" width="9.140625" style="1"/>
    <col min="8477" max="8477" width="41.42578125" style="1" customWidth="1"/>
    <col min="8478" max="8478" width="9.28515625" style="1" bestFit="1" customWidth="1"/>
    <col min="8479" max="8479" width="13.7109375" style="1" customWidth="1"/>
    <col min="8480" max="8480" width="9.140625" style="1"/>
    <col min="8481" max="8481" width="11.7109375" style="1" bestFit="1" customWidth="1"/>
    <col min="8482" max="8488" width="9.140625" style="1"/>
    <col min="8489" max="8489" width="11.28515625" style="1" bestFit="1" customWidth="1"/>
    <col min="8490" max="8703" width="9.140625" style="1"/>
    <col min="8704" max="8704" width="5.140625" style="1" customWidth="1"/>
    <col min="8705" max="8705" width="27.7109375" style="1" customWidth="1"/>
    <col min="8706" max="8706" width="32.5703125" style="1" customWidth="1"/>
    <col min="8707" max="8707" width="12.7109375" style="1" customWidth="1"/>
    <col min="8708" max="8708" width="16.7109375" style="1" customWidth="1"/>
    <col min="8709" max="8709" width="8.28515625" style="1" customWidth="1"/>
    <col min="8710" max="8711" width="0" style="1" hidden="1" customWidth="1"/>
    <col min="8712" max="8712" width="5.7109375" style="1" customWidth="1"/>
    <col min="8713" max="8713" width="6.28515625" style="1" customWidth="1"/>
    <col min="8714" max="8714" width="7" style="1" customWidth="1"/>
    <col min="8715" max="8715" width="12.5703125" style="1" customWidth="1"/>
    <col min="8716" max="8716" width="12" style="1" customWidth="1"/>
    <col min="8717" max="8717" width="10.42578125" style="1" customWidth="1"/>
    <col min="8718" max="8718" width="10.5703125" style="1" customWidth="1"/>
    <col min="8719" max="8719" width="19.28515625" style="1" customWidth="1"/>
    <col min="8720" max="8721" width="0" style="1" hidden="1" customWidth="1"/>
    <col min="8722" max="8722" width="7.7109375" style="1" customWidth="1"/>
    <col min="8723" max="8723" width="16.85546875" style="1" customWidth="1"/>
    <col min="8724" max="8724" width="10.5703125" style="1" customWidth="1"/>
    <col min="8725" max="8725" width="17.7109375" style="1" customWidth="1"/>
    <col min="8726" max="8726" width="22.85546875" style="1" customWidth="1"/>
    <col min="8727" max="8728" width="9.140625" style="1"/>
    <col min="8729" max="8729" width="41.85546875" style="1" customWidth="1"/>
    <col min="8730" max="8730" width="9.28515625" style="1" bestFit="1" customWidth="1"/>
    <col min="8731" max="8731" width="14" style="1" customWidth="1"/>
    <col min="8732" max="8732" width="9.140625" style="1"/>
    <col min="8733" max="8733" width="41.42578125" style="1" customWidth="1"/>
    <col min="8734" max="8734" width="9.28515625" style="1" bestFit="1" customWidth="1"/>
    <col min="8735" max="8735" width="13.7109375" style="1" customWidth="1"/>
    <col min="8736" max="8736" width="9.140625" style="1"/>
    <col min="8737" max="8737" width="11.7109375" style="1" bestFit="1" customWidth="1"/>
    <col min="8738" max="8744" width="9.140625" style="1"/>
    <col min="8745" max="8745" width="11.28515625" style="1" bestFit="1" customWidth="1"/>
    <col min="8746" max="8959" width="9.140625" style="1"/>
    <col min="8960" max="8960" width="5.140625" style="1" customWidth="1"/>
    <col min="8961" max="8961" width="27.7109375" style="1" customWidth="1"/>
    <col min="8962" max="8962" width="32.5703125" style="1" customWidth="1"/>
    <col min="8963" max="8963" width="12.7109375" style="1" customWidth="1"/>
    <col min="8964" max="8964" width="16.7109375" style="1" customWidth="1"/>
    <col min="8965" max="8965" width="8.28515625" style="1" customWidth="1"/>
    <col min="8966" max="8967" width="0" style="1" hidden="1" customWidth="1"/>
    <col min="8968" max="8968" width="5.7109375" style="1" customWidth="1"/>
    <col min="8969" max="8969" width="6.28515625" style="1" customWidth="1"/>
    <col min="8970" max="8970" width="7" style="1" customWidth="1"/>
    <col min="8971" max="8971" width="12.5703125" style="1" customWidth="1"/>
    <col min="8972" max="8972" width="12" style="1" customWidth="1"/>
    <col min="8973" max="8973" width="10.42578125" style="1" customWidth="1"/>
    <col min="8974" max="8974" width="10.5703125" style="1" customWidth="1"/>
    <col min="8975" max="8975" width="19.28515625" style="1" customWidth="1"/>
    <col min="8976" max="8977" width="0" style="1" hidden="1" customWidth="1"/>
    <col min="8978" max="8978" width="7.7109375" style="1" customWidth="1"/>
    <col min="8979" max="8979" width="16.85546875" style="1" customWidth="1"/>
    <col min="8980" max="8980" width="10.5703125" style="1" customWidth="1"/>
    <col min="8981" max="8981" width="17.7109375" style="1" customWidth="1"/>
    <col min="8982" max="8982" width="22.85546875" style="1" customWidth="1"/>
    <col min="8983" max="8984" width="9.140625" style="1"/>
    <col min="8985" max="8985" width="41.85546875" style="1" customWidth="1"/>
    <col min="8986" max="8986" width="9.28515625" style="1" bestFit="1" customWidth="1"/>
    <col min="8987" max="8987" width="14" style="1" customWidth="1"/>
    <col min="8988" max="8988" width="9.140625" style="1"/>
    <col min="8989" max="8989" width="41.42578125" style="1" customWidth="1"/>
    <col min="8990" max="8990" width="9.28515625" style="1" bestFit="1" customWidth="1"/>
    <col min="8991" max="8991" width="13.7109375" style="1" customWidth="1"/>
    <col min="8992" max="8992" width="9.140625" style="1"/>
    <col min="8993" max="8993" width="11.7109375" style="1" bestFit="1" customWidth="1"/>
    <col min="8994" max="9000" width="9.140625" style="1"/>
    <col min="9001" max="9001" width="11.28515625" style="1" bestFit="1" customWidth="1"/>
    <col min="9002" max="9215" width="9.140625" style="1"/>
    <col min="9216" max="9216" width="5.140625" style="1" customWidth="1"/>
    <col min="9217" max="9217" width="27.7109375" style="1" customWidth="1"/>
    <col min="9218" max="9218" width="32.5703125" style="1" customWidth="1"/>
    <col min="9219" max="9219" width="12.7109375" style="1" customWidth="1"/>
    <col min="9220" max="9220" width="16.7109375" style="1" customWidth="1"/>
    <col min="9221" max="9221" width="8.28515625" style="1" customWidth="1"/>
    <col min="9222" max="9223" width="0" style="1" hidden="1" customWidth="1"/>
    <col min="9224" max="9224" width="5.7109375" style="1" customWidth="1"/>
    <col min="9225" max="9225" width="6.28515625" style="1" customWidth="1"/>
    <col min="9226" max="9226" width="7" style="1" customWidth="1"/>
    <col min="9227" max="9227" width="12.5703125" style="1" customWidth="1"/>
    <col min="9228" max="9228" width="12" style="1" customWidth="1"/>
    <col min="9229" max="9229" width="10.42578125" style="1" customWidth="1"/>
    <col min="9230" max="9230" width="10.5703125" style="1" customWidth="1"/>
    <col min="9231" max="9231" width="19.28515625" style="1" customWidth="1"/>
    <col min="9232" max="9233" width="0" style="1" hidden="1" customWidth="1"/>
    <col min="9234" max="9234" width="7.7109375" style="1" customWidth="1"/>
    <col min="9235" max="9235" width="16.85546875" style="1" customWidth="1"/>
    <col min="9236" max="9236" width="10.5703125" style="1" customWidth="1"/>
    <col min="9237" max="9237" width="17.7109375" style="1" customWidth="1"/>
    <col min="9238" max="9238" width="22.85546875" style="1" customWidth="1"/>
    <col min="9239" max="9240" width="9.140625" style="1"/>
    <col min="9241" max="9241" width="41.85546875" style="1" customWidth="1"/>
    <col min="9242" max="9242" width="9.28515625" style="1" bestFit="1" customWidth="1"/>
    <col min="9243" max="9243" width="14" style="1" customWidth="1"/>
    <col min="9244" max="9244" width="9.140625" style="1"/>
    <col min="9245" max="9245" width="41.42578125" style="1" customWidth="1"/>
    <col min="9246" max="9246" width="9.28515625" style="1" bestFit="1" customWidth="1"/>
    <col min="9247" max="9247" width="13.7109375" style="1" customWidth="1"/>
    <col min="9248" max="9248" width="9.140625" style="1"/>
    <col min="9249" max="9249" width="11.7109375" style="1" bestFit="1" customWidth="1"/>
    <col min="9250" max="9256" width="9.140625" style="1"/>
    <col min="9257" max="9257" width="11.28515625" style="1" bestFit="1" customWidth="1"/>
    <col min="9258" max="9471" width="9.140625" style="1"/>
    <col min="9472" max="9472" width="5.140625" style="1" customWidth="1"/>
    <col min="9473" max="9473" width="27.7109375" style="1" customWidth="1"/>
    <col min="9474" max="9474" width="32.5703125" style="1" customWidth="1"/>
    <col min="9475" max="9475" width="12.7109375" style="1" customWidth="1"/>
    <col min="9476" max="9476" width="16.7109375" style="1" customWidth="1"/>
    <col min="9477" max="9477" width="8.28515625" style="1" customWidth="1"/>
    <col min="9478" max="9479" width="0" style="1" hidden="1" customWidth="1"/>
    <col min="9480" max="9480" width="5.7109375" style="1" customWidth="1"/>
    <col min="9481" max="9481" width="6.28515625" style="1" customWidth="1"/>
    <col min="9482" max="9482" width="7" style="1" customWidth="1"/>
    <col min="9483" max="9483" width="12.5703125" style="1" customWidth="1"/>
    <col min="9484" max="9484" width="12" style="1" customWidth="1"/>
    <col min="9485" max="9485" width="10.42578125" style="1" customWidth="1"/>
    <col min="9486" max="9486" width="10.5703125" style="1" customWidth="1"/>
    <col min="9487" max="9487" width="19.28515625" style="1" customWidth="1"/>
    <col min="9488" max="9489" width="0" style="1" hidden="1" customWidth="1"/>
    <col min="9490" max="9490" width="7.7109375" style="1" customWidth="1"/>
    <col min="9491" max="9491" width="16.85546875" style="1" customWidth="1"/>
    <col min="9492" max="9492" width="10.5703125" style="1" customWidth="1"/>
    <col min="9493" max="9493" width="17.7109375" style="1" customWidth="1"/>
    <col min="9494" max="9494" width="22.85546875" style="1" customWidth="1"/>
    <col min="9495" max="9496" width="9.140625" style="1"/>
    <col min="9497" max="9497" width="41.85546875" style="1" customWidth="1"/>
    <col min="9498" max="9498" width="9.28515625" style="1" bestFit="1" customWidth="1"/>
    <col min="9499" max="9499" width="14" style="1" customWidth="1"/>
    <col min="9500" max="9500" width="9.140625" style="1"/>
    <col min="9501" max="9501" width="41.42578125" style="1" customWidth="1"/>
    <col min="9502" max="9502" width="9.28515625" style="1" bestFit="1" customWidth="1"/>
    <col min="9503" max="9503" width="13.7109375" style="1" customWidth="1"/>
    <col min="9504" max="9504" width="9.140625" style="1"/>
    <col min="9505" max="9505" width="11.7109375" style="1" bestFit="1" customWidth="1"/>
    <col min="9506" max="9512" width="9.140625" style="1"/>
    <col min="9513" max="9513" width="11.28515625" style="1" bestFit="1" customWidth="1"/>
    <col min="9514" max="9727" width="9.140625" style="1"/>
    <col min="9728" max="9728" width="5.140625" style="1" customWidth="1"/>
    <col min="9729" max="9729" width="27.7109375" style="1" customWidth="1"/>
    <col min="9730" max="9730" width="32.5703125" style="1" customWidth="1"/>
    <col min="9731" max="9731" width="12.7109375" style="1" customWidth="1"/>
    <col min="9732" max="9732" width="16.7109375" style="1" customWidth="1"/>
    <col min="9733" max="9733" width="8.28515625" style="1" customWidth="1"/>
    <col min="9734" max="9735" width="0" style="1" hidden="1" customWidth="1"/>
    <col min="9736" max="9736" width="5.7109375" style="1" customWidth="1"/>
    <col min="9737" max="9737" width="6.28515625" style="1" customWidth="1"/>
    <col min="9738" max="9738" width="7" style="1" customWidth="1"/>
    <col min="9739" max="9739" width="12.5703125" style="1" customWidth="1"/>
    <col min="9740" max="9740" width="12" style="1" customWidth="1"/>
    <col min="9741" max="9741" width="10.42578125" style="1" customWidth="1"/>
    <col min="9742" max="9742" width="10.5703125" style="1" customWidth="1"/>
    <col min="9743" max="9743" width="19.28515625" style="1" customWidth="1"/>
    <col min="9744" max="9745" width="0" style="1" hidden="1" customWidth="1"/>
    <col min="9746" max="9746" width="7.7109375" style="1" customWidth="1"/>
    <col min="9747" max="9747" width="16.85546875" style="1" customWidth="1"/>
    <col min="9748" max="9748" width="10.5703125" style="1" customWidth="1"/>
    <col min="9749" max="9749" width="17.7109375" style="1" customWidth="1"/>
    <col min="9750" max="9750" width="22.85546875" style="1" customWidth="1"/>
    <col min="9751" max="9752" width="9.140625" style="1"/>
    <col min="9753" max="9753" width="41.85546875" style="1" customWidth="1"/>
    <col min="9754" max="9754" width="9.28515625" style="1" bestFit="1" customWidth="1"/>
    <col min="9755" max="9755" width="14" style="1" customWidth="1"/>
    <col min="9756" max="9756" width="9.140625" style="1"/>
    <col min="9757" max="9757" width="41.42578125" style="1" customWidth="1"/>
    <col min="9758" max="9758" width="9.28515625" style="1" bestFit="1" customWidth="1"/>
    <col min="9759" max="9759" width="13.7109375" style="1" customWidth="1"/>
    <col min="9760" max="9760" width="9.140625" style="1"/>
    <col min="9761" max="9761" width="11.7109375" style="1" bestFit="1" customWidth="1"/>
    <col min="9762" max="9768" width="9.140625" style="1"/>
    <col min="9769" max="9769" width="11.28515625" style="1" bestFit="1" customWidth="1"/>
    <col min="9770" max="9983" width="9.140625" style="1"/>
    <col min="9984" max="9984" width="5.140625" style="1" customWidth="1"/>
    <col min="9985" max="9985" width="27.7109375" style="1" customWidth="1"/>
    <col min="9986" max="9986" width="32.5703125" style="1" customWidth="1"/>
    <col min="9987" max="9987" width="12.7109375" style="1" customWidth="1"/>
    <col min="9988" max="9988" width="16.7109375" style="1" customWidth="1"/>
    <col min="9989" max="9989" width="8.28515625" style="1" customWidth="1"/>
    <col min="9990" max="9991" width="0" style="1" hidden="1" customWidth="1"/>
    <col min="9992" max="9992" width="5.7109375" style="1" customWidth="1"/>
    <col min="9993" max="9993" width="6.28515625" style="1" customWidth="1"/>
    <col min="9994" max="9994" width="7" style="1" customWidth="1"/>
    <col min="9995" max="9995" width="12.5703125" style="1" customWidth="1"/>
    <col min="9996" max="9996" width="12" style="1" customWidth="1"/>
    <col min="9997" max="9997" width="10.42578125" style="1" customWidth="1"/>
    <col min="9998" max="9998" width="10.5703125" style="1" customWidth="1"/>
    <col min="9999" max="9999" width="19.28515625" style="1" customWidth="1"/>
    <col min="10000" max="10001" width="0" style="1" hidden="1" customWidth="1"/>
    <col min="10002" max="10002" width="7.7109375" style="1" customWidth="1"/>
    <col min="10003" max="10003" width="16.85546875" style="1" customWidth="1"/>
    <col min="10004" max="10004" width="10.5703125" style="1" customWidth="1"/>
    <col min="10005" max="10005" width="17.7109375" style="1" customWidth="1"/>
    <col min="10006" max="10006" width="22.85546875" style="1" customWidth="1"/>
    <col min="10007" max="10008" width="9.140625" style="1"/>
    <col min="10009" max="10009" width="41.85546875" style="1" customWidth="1"/>
    <col min="10010" max="10010" width="9.28515625" style="1" bestFit="1" customWidth="1"/>
    <col min="10011" max="10011" width="14" style="1" customWidth="1"/>
    <col min="10012" max="10012" width="9.140625" style="1"/>
    <col min="10013" max="10013" width="41.42578125" style="1" customWidth="1"/>
    <col min="10014" max="10014" width="9.28515625" style="1" bestFit="1" customWidth="1"/>
    <col min="10015" max="10015" width="13.7109375" style="1" customWidth="1"/>
    <col min="10016" max="10016" width="9.140625" style="1"/>
    <col min="10017" max="10017" width="11.7109375" style="1" bestFit="1" customWidth="1"/>
    <col min="10018" max="10024" width="9.140625" style="1"/>
    <col min="10025" max="10025" width="11.28515625" style="1" bestFit="1" customWidth="1"/>
    <col min="10026" max="10239" width="9.140625" style="1"/>
    <col min="10240" max="10240" width="5.140625" style="1" customWidth="1"/>
    <col min="10241" max="10241" width="27.7109375" style="1" customWidth="1"/>
    <col min="10242" max="10242" width="32.5703125" style="1" customWidth="1"/>
    <col min="10243" max="10243" width="12.7109375" style="1" customWidth="1"/>
    <col min="10244" max="10244" width="16.7109375" style="1" customWidth="1"/>
    <col min="10245" max="10245" width="8.28515625" style="1" customWidth="1"/>
    <col min="10246" max="10247" width="0" style="1" hidden="1" customWidth="1"/>
    <col min="10248" max="10248" width="5.7109375" style="1" customWidth="1"/>
    <col min="10249" max="10249" width="6.28515625" style="1" customWidth="1"/>
    <col min="10250" max="10250" width="7" style="1" customWidth="1"/>
    <col min="10251" max="10251" width="12.5703125" style="1" customWidth="1"/>
    <col min="10252" max="10252" width="12" style="1" customWidth="1"/>
    <col min="10253" max="10253" width="10.42578125" style="1" customWidth="1"/>
    <col min="10254" max="10254" width="10.5703125" style="1" customWidth="1"/>
    <col min="10255" max="10255" width="19.28515625" style="1" customWidth="1"/>
    <col min="10256" max="10257" width="0" style="1" hidden="1" customWidth="1"/>
    <col min="10258" max="10258" width="7.7109375" style="1" customWidth="1"/>
    <col min="10259" max="10259" width="16.85546875" style="1" customWidth="1"/>
    <col min="10260" max="10260" width="10.5703125" style="1" customWidth="1"/>
    <col min="10261" max="10261" width="17.7109375" style="1" customWidth="1"/>
    <col min="10262" max="10262" width="22.85546875" style="1" customWidth="1"/>
    <col min="10263" max="10264" width="9.140625" style="1"/>
    <col min="10265" max="10265" width="41.85546875" style="1" customWidth="1"/>
    <col min="10266" max="10266" width="9.28515625" style="1" bestFit="1" customWidth="1"/>
    <col min="10267" max="10267" width="14" style="1" customWidth="1"/>
    <col min="10268" max="10268" width="9.140625" style="1"/>
    <col min="10269" max="10269" width="41.42578125" style="1" customWidth="1"/>
    <col min="10270" max="10270" width="9.28515625" style="1" bestFit="1" customWidth="1"/>
    <col min="10271" max="10271" width="13.7109375" style="1" customWidth="1"/>
    <col min="10272" max="10272" width="9.140625" style="1"/>
    <col min="10273" max="10273" width="11.7109375" style="1" bestFit="1" customWidth="1"/>
    <col min="10274" max="10280" width="9.140625" style="1"/>
    <col min="10281" max="10281" width="11.28515625" style="1" bestFit="1" customWidth="1"/>
    <col min="10282" max="10495" width="9.140625" style="1"/>
    <col min="10496" max="10496" width="5.140625" style="1" customWidth="1"/>
    <col min="10497" max="10497" width="27.7109375" style="1" customWidth="1"/>
    <col min="10498" max="10498" width="32.5703125" style="1" customWidth="1"/>
    <col min="10499" max="10499" width="12.7109375" style="1" customWidth="1"/>
    <col min="10500" max="10500" width="16.7109375" style="1" customWidth="1"/>
    <col min="10501" max="10501" width="8.28515625" style="1" customWidth="1"/>
    <col min="10502" max="10503" width="0" style="1" hidden="1" customWidth="1"/>
    <col min="10504" max="10504" width="5.7109375" style="1" customWidth="1"/>
    <col min="10505" max="10505" width="6.28515625" style="1" customWidth="1"/>
    <col min="10506" max="10506" width="7" style="1" customWidth="1"/>
    <col min="10507" max="10507" width="12.5703125" style="1" customWidth="1"/>
    <col min="10508" max="10508" width="12" style="1" customWidth="1"/>
    <col min="10509" max="10509" width="10.42578125" style="1" customWidth="1"/>
    <col min="10510" max="10510" width="10.5703125" style="1" customWidth="1"/>
    <col min="10511" max="10511" width="19.28515625" style="1" customWidth="1"/>
    <col min="10512" max="10513" width="0" style="1" hidden="1" customWidth="1"/>
    <col min="10514" max="10514" width="7.7109375" style="1" customWidth="1"/>
    <col min="10515" max="10515" width="16.85546875" style="1" customWidth="1"/>
    <col min="10516" max="10516" width="10.5703125" style="1" customWidth="1"/>
    <col min="10517" max="10517" width="17.7109375" style="1" customWidth="1"/>
    <col min="10518" max="10518" width="22.85546875" style="1" customWidth="1"/>
    <col min="10519" max="10520" width="9.140625" style="1"/>
    <col min="10521" max="10521" width="41.85546875" style="1" customWidth="1"/>
    <col min="10522" max="10522" width="9.28515625" style="1" bestFit="1" customWidth="1"/>
    <col min="10523" max="10523" width="14" style="1" customWidth="1"/>
    <col min="10524" max="10524" width="9.140625" style="1"/>
    <col min="10525" max="10525" width="41.42578125" style="1" customWidth="1"/>
    <col min="10526" max="10526" width="9.28515625" style="1" bestFit="1" customWidth="1"/>
    <col min="10527" max="10527" width="13.7109375" style="1" customWidth="1"/>
    <col min="10528" max="10528" width="9.140625" style="1"/>
    <col min="10529" max="10529" width="11.7109375" style="1" bestFit="1" customWidth="1"/>
    <col min="10530" max="10536" width="9.140625" style="1"/>
    <col min="10537" max="10537" width="11.28515625" style="1" bestFit="1" customWidth="1"/>
    <col min="10538" max="10751" width="9.140625" style="1"/>
    <col min="10752" max="10752" width="5.140625" style="1" customWidth="1"/>
    <col min="10753" max="10753" width="27.7109375" style="1" customWidth="1"/>
    <col min="10754" max="10754" width="32.5703125" style="1" customWidth="1"/>
    <col min="10755" max="10755" width="12.7109375" style="1" customWidth="1"/>
    <col min="10756" max="10756" width="16.7109375" style="1" customWidth="1"/>
    <col min="10757" max="10757" width="8.28515625" style="1" customWidth="1"/>
    <col min="10758" max="10759" width="0" style="1" hidden="1" customWidth="1"/>
    <col min="10760" max="10760" width="5.7109375" style="1" customWidth="1"/>
    <col min="10761" max="10761" width="6.28515625" style="1" customWidth="1"/>
    <col min="10762" max="10762" width="7" style="1" customWidth="1"/>
    <col min="10763" max="10763" width="12.5703125" style="1" customWidth="1"/>
    <col min="10764" max="10764" width="12" style="1" customWidth="1"/>
    <col min="10765" max="10765" width="10.42578125" style="1" customWidth="1"/>
    <col min="10766" max="10766" width="10.5703125" style="1" customWidth="1"/>
    <col min="10767" max="10767" width="19.28515625" style="1" customWidth="1"/>
    <col min="10768" max="10769" width="0" style="1" hidden="1" customWidth="1"/>
    <col min="10770" max="10770" width="7.7109375" style="1" customWidth="1"/>
    <col min="10771" max="10771" width="16.85546875" style="1" customWidth="1"/>
    <col min="10772" max="10772" width="10.5703125" style="1" customWidth="1"/>
    <col min="10773" max="10773" width="17.7109375" style="1" customWidth="1"/>
    <col min="10774" max="10774" width="22.85546875" style="1" customWidth="1"/>
    <col min="10775" max="10776" width="9.140625" style="1"/>
    <col min="10777" max="10777" width="41.85546875" style="1" customWidth="1"/>
    <col min="10778" max="10778" width="9.28515625" style="1" bestFit="1" customWidth="1"/>
    <col min="10779" max="10779" width="14" style="1" customWidth="1"/>
    <col min="10780" max="10780" width="9.140625" style="1"/>
    <col min="10781" max="10781" width="41.42578125" style="1" customWidth="1"/>
    <col min="10782" max="10782" width="9.28515625" style="1" bestFit="1" customWidth="1"/>
    <col min="10783" max="10783" width="13.7109375" style="1" customWidth="1"/>
    <col min="10784" max="10784" width="9.140625" style="1"/>
    <col min="10785" max="10785" width="11.7109375" style="1" bestFit="1" customWidth="1"/>
    <col min="10786" max="10792" width="9.140625" style="1"/>
    <col min="10793" max="10793" width="11.28515625" style="1" bestFit="1" customWidth="1"/>
    <col min="10794" max="11007" width="9.140625" style="1"/>
    <col min="11008" max="11008" width="5.140625" style="1" customWidth="1"/>
    <col min="11009" max="11009" width="27.7109375" style="1" customWidth="1"/>
    <col min="11010" max="11010" width="32.5703125" style="1" customWidth="1"/>
    <col min="11011" max="11011" width="12.7109375" style="1" customWidth="1"/>
    <col min="11012" max="11012" width="16.7109375" style="1" customWidth="1"/>
    <col min="11013" max="11013" width="8.28515625" style="1" customWidth="1"/>
    <col min="11014" max="11015" width="0" style="1" hidden="1" customWidth="1"/>
    <col min="11016" max="11016" width="5.7109375" style="1" customWidth="1"/>
    <col min="11017" max="11017" width="6.28515625" style="1" customWidth="1"/>
    <col min="11018" max="11018" width="7" style="1" customWidth="1"/>
    <col min="11019" max="11019" width="12.5703125" style="1" customWidth="1"/>
    <col min="11020" max="11020" width="12" style="1" customWidth="1"/>
    <col min="11021" max="11021" width="10.42578125" style="1" customWidth="1"/>
    <col min="11022" max="11022" width="10.5703125" style="1" customWidth="1"/>
    <col min="11023" max="11023" width="19.28515625" style="1" customWidth="1"/>
    <col min="11024" max="11025" width="0" style="1" hidden="1" customWidth="1"/>
    <col min="11026" max="11026" width="7.7109375" style="1" customWidth="1"/>
    <col min="11027" max="11027" width="16.85546875" style="1" customWidth="1"/>
    <col min="11028" max="11028" width="10.5703125" style="1" customWidth="1"/>
    <col min="11029" max="11029" width="17.7109375" style="1" customWidth="1"/>
    <col min="11030" max="11030" width="22.85546875" style="1" customWidth="1"/>
    <col min="11031" max="11032" width="9.140625" style="1"/>
    <col min="11033" max="11033" width="41.85546875" style="1" customWidth="1"/>
    <col min="11034" max="11034" width="9.28515625" style="1" bestFit="1" customWidth="1"/>
    <col min="11035" max="11035" width="14" style="1" customWidth="1"/>
    <col min="11036" max="11036" width="9.140625" style="1"/>
    <col min="11037" max="11037" width="41.42578125" style="1" customWidth="1"/>
    <col min="11038" max="11038" width="9.28515625" style="1" bestFit="1" customWidth="1"/>
    <col min="11039" max="11039" width="13.7109375" style="1" customWidth="1"/>
    <col min="11040" max="11040" width="9.140625" style="1"/>
    <col min="11041" max="11041" width="11.7109375" style="1" bestFit="1" customWidth="1"/>
    <col min="11042" max="11048" width="9.140625" style="1"/>
    <col min="11049" max="11049" width="11.28515625" style="1" bestFit="1" customWidth="1"/>
    <col min="11050" max="11263" width="9.140625" style="1"/>
    <col min="11264" max="11264" width="5.140625" style="1" customWidth="1"/>
    <col min="11265" max="11265" width="27.7109375" style="1" customWidth="1"/>
    <col min="11266" max="11266" width="32.5703125" style="1" customWidth="1"/>
    <col min="11267" max="11267" width="12.7109375" style="1" customWidth="1"/>
    <col min="11268" max="11268" width="16.7109375" style="1" customWidth="1"/>
    <col min="11269" max="11269" width="8.28515625" style="1" customWidth="1"/>
    <col min="11270" max="11271" width="0" style="1" hidden="1" customWidth="1"/>
    <col min="11272" max="11272" width="5.7109375" style="1" customWidth="1"/>
    <col min="11273" max="11273" width="6.28515625" style="1" customWidth="1"/>
    <col min="11274" max="11274" width="7" style="1" customWidth="1"/>
    <col min="11275" max="11275" width="12.5703125" style="1" customWidth="1"/>
    <col min="11276" max="11276" width="12" style="1" customWidth="1"/>
    <col min="11277" max="11277" width="10.42578125" style="1" customWidth="1"/>
    <col min="11278" max="11278" width="10.5703125" style="1" customWidth="1"/>
    <col min="11279" max="11279" width="19.28515625" style="1" customWidth="1"/>
    <col min="11280" max="11281" width="0" style="1" hidden="1" customWidth="1"/>
    <col min="11282" max="11282" width="7.7109375" style="1" customWidth="1"/>
    <col min="11283" max="11283" width="16.85546875" style="1" customWidth="1"/>
    <col min="11284" max="11284" width="10.5703125" style="1" customWidth="1"/>
    <col min="11285" max="11285" width="17.7109375" style="1" customWidth="1"/>
    <col min="11286" max="11286" width="22.85546875" style="1" customWidth="1"/>
    <col min="11287" max="11288" width="9.140625" style="1"/>
    <col min="11289" max="11289" width="41.85546875" style="1" customWidth="1"/>
    <col min="11290" max="11290" width="9.28515625" style="1" bestFit="1" customWidth="1"/>
    <col min="11291" max="11291" width="14" style="1" customWidth="1"/>
    <col min="11292" max="11292" width="9.140625" style="1"/>
    <col min="11293" max="11293" width="41.42578125" style="1" customWidth="1"/>
    <col min="11294" max="11294" width="9.28515625" style="1" bestFit="1" customWidth="1"/>
    <col min="11295" max="11295" width="13.7109375" style="1" customWidth="1"/>
    <col min="11296" max="11296" width="9.140625" style="1"/>
    <col min="11297" max="11297" width="11.7109375" style="1" bestFit="1" customWidth="1"/>
    <col min="11298" max="11304" width="9.140625" style="1"/>
    <col min="11305" max="11305" width="11.28515625" style="1" bestFit="1" customWidth="1"/>
    <col min="11306" max="11519" width="9.140625" style="1"/>
    <col min="11520" max="11520" width="5.140625" style="1" customWidth="1"/>
    <col min="11521" max="11521" width="27.7109375" style="1" customWidth="1"/>
    <col min="11522" max="11522" width="32.5703125" style="1" customWidth="1"/>
    <col min="11523" max="11523" width="12.7109375" style="1" customWidth="1"/>
    <col min="11524" max="11524" width="16.7109375" style="1" customWidth="1"/>
    <col min="11525" max="11525" width="8.28515625" style="1" customWidth="1"/>
    <col min="11526" max="11527" width="0" style="1" hidden="1" customWidth="1"/>
    <col min="11528" max="11528" width="5.7109375" style="1" customWidth="1"/>
    <col min="11529" max="11529" width="6.28515625" style="1" customWidth="1"/>
    <col min="11530" max="11530" width="7" style="1" customWidth="1"/>
    <col min="11531" max="11531" width="12.5703125" style="1" customWidth="1"/>
    <col min="11532" max="11532" width="12" style="1" customWidth="1"/>
    <col min="11533" max="11533" width="10.42578125" style="1" customWidth="1"/>
    <col min="11534" max="11534" width="10.5703125" style="1" customWidth="1"/>
    <col min="11535" max="11535" width="19.28515625" style="1" customWidth="1"/>
    <col min="11536" max="11537" width="0" style="1" hidden="1" customWidth="1"/>
    <col min="11538" max="11538" width="7.7109375" style="1" customWidth="1"/>
    <col min="11539" max="11539" width="16.85546875" style="1" customWidth="1"/>
    <col min="11540" max="11540" width="10.5703125" style="1" customWidth="1"/>
    <col min="11541" max="11541" width="17.7109375" style="1" customWidth="1"/>
    <col min="11542" max="11542" width="22.85546875" style="1" customWidth="1"/>
    <col min="11543" max="11544" width="9.140625" style="1"/>
    <col min="11545" max="11545" width="41.85546875" style="1" customWidth="1"/>
    <col min="11546" max="11546" width="9.28515625" style="1" bestFit="1" customWidth="1"/>
    <col min="11547" max="11547" width="14" style="1" customWidth="1"/>
    <col min="11548" max="11548" width="9.140625" style="1"/>
    <col min="11549" max="11549" width="41.42578125" style="1" customWidth="1"/>
    <col min="11550" max="11550" width="9.28515625" style="1" bestFit="1" customWidth="1"/>
    <col min="11551" max="11551" width="13.7109375" style="1" customWidth="1"/>
    <col min="11552" max="11552" width="9.140625" style="1"/>
    <col min="11553" max="11553" width="11.7109375" style="1" bestFit="1" customWidth="1"/>
    <col min="11554" max="11560" width="9.140625" style="1"/>
    <col min="11561" max="11561" width="11.28515625" style="1" bestFit="1" customWidth="1"/>
    <col min="11562" max="11775" width="9.140625" style="1"/>
    <col min="11776" max="11776" width="5.140625" style="1" customWidth="1"/>
    <col min="11777" max="11777" width="27.7109375" style="1" customWidth="1"/>
    <col min="11778" max="11778" width="32.5703125" style="1" customWidth="1"/>
    <col min="11779" max="11779" width="12.7109375" style="1" customWidth="1"/>
    <col min="11780" max="11780" width="16.7109375" style="1" customWidth="1"/>
    <col min="11781" max="11781" width="8.28515625" style="1" customWidth="1"/>
    <col min="11782" max="11783" width="0" style="1" hidden="1" customWidth="1"/>
    <col min="11784" max="11784" width="5.7109375" style="1" customWidth="1"/>
    <col min="11785" max="11785" width="6.28515625" style="1" customWidth="1"/>
    <col min="11786" max="11786" width="7" style="1" customWidth="1"/>
    <col min="11787" max="11787" width="12.5703125" style="1" customWidth="1"/>
    <col min="11788" max="11788" width="12" style="1" customWidth="1"/>
    <col min="11789" max="11789" width="10.42578125" style="1" customWidth="1"/>
    <col min="11790" max="11790" width="10.5703125" style="1" customWidth="1"/>
    <col min="11791" max="11791" width="19.28515625" style="1" customWidth="1"/>
    <col min="11792" max="11793" width="0" style="1" hidden="1" customWidth="1"/>
    <col min="11794" max="11794" width="7.7109375" style="1" customWidth="1"/>
    <col min="11795" max="11795" width="16.85546875" style="1" customWidth="1"/>
    <col min="11796" max="11796" width="10.5703125" style="1" customWidth="1"/>
    <col min="11797" max="11797" width="17.7109375" style="1" customWidth="1"/>
    <col min="11798" max="11798" width="22.85546875" style="1" customWidth="1"/>
    <col min="11799" max="11800" width="9.140625" style="1"/>
    <col min="11801" max="11801" width="41.85546875" style="1" customWidth="1"/>
    <col min="11802" max="11802" width="9.28515625" style="1" bestFit="1" customWidth="1"/>
    <col min="11803" max="11803" width="14" style="1" customWidth="1"/>
    <col min="11804" max="11804" width="9.140625" style="1"/>
    <col min="11805" max="11805" width="41.42578125" style="1" customWidth="1"/>
    <col min="11806" max="11806" width="9.28515625" style="1" bestFit="1" customWidth="1"/>
    <col min="11807" max="11807" width="13.7109375" style="1" customWidth="1"/>
    <col min="11808" max="11808" width="9.140625" style="1"/>
    <col min="11809" max="11809" width="11.7109375" style="1" bestFit="1" customWidth="1"/>
    <col min="11810" max="11816" width="9.140625" style="1"/>
    <col min="11817" max="11817" width="11.28515625" style="1" bestFit="1" customWidth="1"/>
    <col min="11818" max="12031" width="9.140625" style="1"/>
    <col min="12032" max="12032" width="5.140625" style="1" customWidth="1"/>
    <col min="12033" max="12033" width="27.7109375" style="1" customWidth="1"/>
    <col min="12034" max="12034" width="32.5703125" style="1" customWidth="1"/>
    <col min="12035" max="12035" width="12.7109375" style="1" customWidth="1"/>
    <col min="12036" max="12036" width="16.7109375" style="1" customWidth="1"/>
    <col min="12037" max="12037" width="8.28515625" style="1" customWidth="1"/>
    <col min="12038" max="12039" width="0" style="1" hidden="1" customWidth="1"/>
    <col min="12040" max="12040" width="5.7109375" style="1" customWidth="1"/>
    <col min="12041" max="12041" width="6.28515625" style="1" customWidth="1"/>
    <col min="12042" max="12042" width="7" style="1" customWidth="1"/>
    <col min="12043" max="12043" width="12.5703125" style="1" customWidth="1"/>
    <col min="12044" max="12044" width="12" style="1" customWidth="1"/>
    <col min="12045" max="12045" width="10.42578125" style="1" customWidth="1"/>
    <col min="12046" max="12046" width="10.5703125" style="1" customWidth="1"/>
    <col min="12047" max="12047" width="19.28515625" style="1" customWidth="1"/>
    <col min="12048" max="12049" width="0" style="1" hidden="1" customWidth="1"/>
    <col min="12050" max="12050" width="7.7109375" style="1" customWidth="1"/>
    <col min="12051" max="12051" width="16.85546875" style="1" customWidth="1"/>
    <col min="12052" max="12052" width="10.5703125" style="1" customWidth="1"/>
    <col min="12053" max="12053" width="17.7109375" style="1" customWidth="1"/>
    <col min="12054" max="12054" width="22.85546875" style="1" customWidth="1"/>
    <col min="12055" max="12056" width="9.140625" style="1"/>
    <col min="12057" max="12057" width="41.85546875" style="1" customWidth="1"/>
    <col min="12058" max="12058" width="9.28515625" style="1" bestFit="1" customWidth="1"/>
    <col min="12059" max="12059" width="14" style="1" customWidth="1"/>
    <col min="12060" max="12060" width="9.140625" style="1"/>
    <col min="12061" max="12061" width="41.42578125" style="1" customWidth="1"/>
    <col min="12062" max="12062" width="9.28515625" style="1" bestFit="1" customWidth="1"/>
    <col min="12063" max="12063" width="13.7109375" style="1" customWidth="1"/>
    <col min="12064" max="12064" width="9.140625" style="1"/>
    <col min="12065" max="12065" width="11.7109375" style="1" bestFit="1" customWidth="1"/>
    <col min="12066" max="12072" width="9.140625" style="1"/>
    <col min="12073" max="12073" width="11.28515625" style="1" bestFit="1" customWidth="1"/>
    <col min="12074" max="12287" width="9.140625" style="1"/>
    <col min="12288" max="12288" width="5.140625" style="1" customWidth="1"/>
    <col min="12289" max="12289" width="27.7109375" style="1" customWidth="1"/>
    <col min="12290" max="12290" width="32.5703125" style="1" customWidth="1"/>
    <col min="12291" max="12291" width="12.7109375" style="1" customWidth="1"/>
    <col min="12292" max="12292" width="16.7109375" style="1" customWidth="1"/>
    <col min="12293" max="12293" width="8.28515625" style="1" customWidth="1"/>
    <col min="12294" max="12295" width="0" style="1" hidden="1" customWidth="1"/>
    <col min="12296" max="12296" width="5.7109375" style="1" customWidth="1"/>
    <col min="12297" max="12297" width="6.28515625" style="1" customWidth="1"/>
    <col min="12298" max="12298" width="7" style="1" customWidth="1"/>
    <col min="12299" max="12299" width="12.5703125" style="1" customWidth="1"/>
    <col min="12300" max="12300" width="12" style="1" customWidth="1"/>
    <col min="12301" max="12301" width="10.42578125" style="1" customWidth="1"/>
    <col min="12302" max="12302" width="10.5703125" style="1" customWidth="1"/>
    <col min="12303" max="12303" width="19.28515625" style="1" customWidth="1"/>
    <col min="12304" max="12305" width="0" style="1" hidden="1" customWidth="1"/>
    <col min="12306" max="12306" width="7.7109375" style="1" customWidth="1"/>
    <col min="12307" max="12307" width="16.85546875" style="1" customWidth="1"/>
    <col min="12308" max="12308" width="10.5703125" style="1" customWidth="1"/>
    <col min="12309" max="12309" width="17.7109375" style="1" customWidth="1"/>
    <col min="12310" max="12310" width="22.85546875" style="1" customWidth="1"/>
    <col min="12311" max="12312" width="9.140625" style="1"/>
    <col min="12313" max="12313" width="41.85546875" style="1" customWidth="1"/>
    <col min="12314" max="12314" width="9.28515625" style="1" bestFit="1" customWidth="1"/>
    <col min="12315" max="12315" width="14" style="1" customWidth="1"/>
    <col min="12316" max="12316" width="9.140625" style="1"/>
    <col min="12317" max="12317" width="41.42578125" style="1" customWidth="1"/>
    <col min="12318" max="12318" width="9.28515625" style="1" bestFit="1" customWidth="1"/>
    <col min="12319" max="12319" width="13.7109375" style="1" customWidth="1"/>
    <col min="12320" max="12320" width="9.140625" style="1"/>
    <col min="12321" max="12321" width="11.7109375" style="1" bestFit="1" customWidth="1"/>
    <col min="12322" max="12328" width="9.140625" style="1"/>
    <col min="12329" max="12329" width="11.28515625" style="1" bestFit="1" customWidth="1"/>
    <col min="12330" max="12543" width="9.140625" style="1"/>
    <col min="12544" max="12544" width="5.140625" style="1" customWidth="1"/>
    <col min="12545" max="12545" width="27.7109375" style="1" customWidth="1"/>
    <col min="12546" max="12546" width="32.5703125" style="1" customWidth="1"/>
    <col min="12547" max="12547" width="12.7109375" style="1" customWidth="1"/>
    <col min="12548" max="12548" width="16.7109375" style="1" customWidth="1"/>
    <col min="12549" max="12549" width="8.28515625" style="1" customWidth="1"/>
    <col min="12550" max="12551" width="0" style="1" hidden="1" customWidth="1"/>
    <col min="12552" max="12552" width="5.7109375" style="1" customWidth="1"/>
    <col min="12553" max="12553" width="6.28515625" style="1" customWidth="1"/>
    <col min="12554" max="12554" width="7" style="1" customWidth="1"/>
    <col min="12555" max="12555" width="12.5703125" style="1" customWidth="1"/>
    <col min="12556" max="12556" width="12" style="1" customWidth="1"/>
    <col min="12557" max="12557" width="10.42578125" style="1" customWidth="1"/>
    <col min="12558" max="12558" width="10.5703125" style="1" customWidth="1"/>
    <col min="12559" max="12559" width="19.28515625" style="1" customWidth="1"/>
    <col min="12560" max="12561" width="0" style="1" hidden="1" customWidth="1"/>
    <col min="12562" max="12562" width="7.7109375" style="1" customWidth="1"/>
    <col min="12563" max="12563" width="16.85546875" style="1" customWidth="1"/>
    <col min="12564" max="12564" width="10.5703125" style="1" customWidth="1"/>
    <col min="12565" max="12565" width="17.7109375" style="1" customWidth="1"/>
    <col min="12566" max="12566" width="22.85546875" style="1" customWidth="1"/>
    <col min="12567" max="12568" width="9.140625" style="1"/>
    <col min="12569" max="12569" width="41.85546875" style="1" customWidth="1"/>
    <col min="12570" max="12570" width="9.28515625" style="1" bestFit="1" customWidth="1"/>
    <col min="12571" max="12571" width="14" style="1" customWidth="1"/>
    <col min="12572" max="12572" width="9.140625" style="1"/>
    <col min="12573" max="12573" width="41.42578125" style="1" customWidth="1"/>
    <col min="12574" max="12574" width="9.28515625" style="1" bestFit="1" customWidth="1"/>
    <col min="12575" max="12575" width="13.7109375" style="1" customWidth="1"/>
    <col min="12576" max="12576" width="9.140625" style="1"/>
    <col min="12577" max="12577" width="11.7109375" style="1" bestFit="1" customWidth="1"/>
    <col min="12578" max="12584" width="9.140625" style="1"/>
    <col min="12585" max="12585" width="11.28515625" style="1" bestFit="1" customWidth="1"/>
    <col min="12586" max="12799" width="9.140625" style="1"/>
    <col min="12800" max="12800" width="5.140625" style="1" customWidth="1"/>
    <col min="12801" max="12801" width="27.7109375" style="1" customWidth="1"/>
    <col min="12802" max="12802" width="32.5703125" style="1" customWidth="1"/>
    <col min="12803" max="12803" width="12.7109375" style="1" customWidth="1"/>
    <col min="12804" max="12804" width="16.7109375" style="1" customWidth="1"/>
    <col min="12805" max="12805" width="8.28515625" style="1" customWidth="1"/>
    <col min="12806" max="12807" width="0" style="1" hidden="1" customWidth="1"/>
    <col min="12808" max="12808" width="5.7109375" style="1" customWidth="1"/>
    <col min="12809" max="12809" width="6.28515625" style="1" customWidth="1"/>
    <col min="12810" max="12810" width="7" style="1" customWidth="1"/>
    <col min="12811" max="12811" width="12.5703125" style="1" customWidth="1"/>
    <col min="12812" max="12812" width="12" style="1" customWidth="1"/>
    <col min="12813" max="12813" width="10.42578125" style="1" customWidth="1"/>
    <col min="12814" max="12814" width="10.5703125" style="1" customWidth="1"/>
    <col min="12815" max="12815" width="19.28515625" style="1" customWidth="1"/>
    <col min="12816" max="12817" width="0" style="1" hidden="1" customWidth="1"/>
    <col min="12818" max="12818" width="7.7109375" style="1" customWidth="1"/>
    <col min="12819" max="12819" width="16.85546875" style="1" customWidth="1"/>
    <col min="12820" max="12820" width="10.5703125" style="1" customWidth="1"/>
    <col min="12821" max="12821" width="17.7109375" style="1" customWidth="1"/>
    <col min="12822" max="12822" width="22.85546875" style="1" customWidth="1"/>
    <col min="12823" max="12824" width="9.140625" style="1"/>
    <col min="12825" max="12825" width="41.85546875" style="1" customWidth="1"/>
    <col min="12826" max="12826" width="9.28515625" style="1" bestFit="1" customWidth="1"/>
    <col min="12827" max="12827" width="14" style="1" customWidth="1"/>
    <col min="12828" max="12828" width="9.140625" style="1"/>
    <col min="12829" max="12829" width="41.42578125" style="1" customWidth="1"/>
    <col min="12830" max="12830" width="9.28515625" style="1" bestFit="1" customWidth="1"/>
    <col min="12831" max="12831" width="13.7109375" style="1" customWidth="1"/>
    <col min="12832" max="12832" width="9.140625" style="1"/>
    <col min="12833" max="12833" width="11.7109375" style="1" bestFit="1" customWidth="1"/>
    <col min="12834" max="12840" width="9.140625" style="1"/>
    <col min="12841" max="12841" width="11.28515625" style="1" bestFit="1" customWidth="1"/>
    <col min="12842" max="13055" width="9.140625" style="1"/>
    <col min="13056" max="13056" width="5.140625" style="1" customWidth="1"/>
    <col min="13057" max="13057" width="27.7109375" style="1" customWidth="1"/>
    <col min="13058" max="13058" width="32.5703125" style="1" customWidth="1"/>
    <col min="13059" max="13059" width="12.7109375" style="1" customWidth="1"/>
    <col min="13060" max="13060" width="16.7109375" style="1" customWidth="1"/>
    <col min="13061" max="13061" width="8.28515625" style="1" customWidth="1"/>
    <col min="13062" max="13063" width="0" style="1" hidden="1" customWidth="1"/>
    <col min="13064" max="13064" width="5.7109375" style="1" customWidth="1"/>
    <col min="13065" max="13065" width="6.28515625" style="1" customWidth="1"/>
    <col min="13066" max="13066" width="7" style="1" customWidth="1"/>
    <col min="13067" max="13067" width="12.5703125" style="1" customWidth="1"/>
    <col min="13068" max="13068" width="12" style="1" customWidth="1"/>
    <col min="13069" max="13069" width="10.42578125" style="1" customWidth="1"/>
    <col min="13070" max="13070" width="10.5703125" style="1" customWidth="1"/>
    <col min="13071" max="13071" width="19.28515625" style="1" customWidth="1"/>
    <col min="13072" max="13073" width="0" style="1" hidden="1" customWidth="1"/>
    <col min="13074" max="13074" width="7.7109375" style="1" customWidth="1"/>
    <col min="13075" max="13075" width="16.85546875" style="1" customWidth="1"/>
    <col min="13076" max="13076" width="10.5703125" style="1" customWidth="1"/>
    <col min="13077" max="13077" width="17.7109375" style="1" customWidth="1"/>
    <col min="13078" max="13078" width="22.85546875" style="1" customWidth="1"/>
    <col min="13079" max="13080" width="9.140625" style="1"/>
    <col min="13081" max="13081" width="41.85546875" style="1" customWidth="1"/>
    <col min="13082" max="13082" width="9.28515625" style="1" bestFit="1" customWidth="1"/>
    <col min="13083" max="13083" width="14" style="1" customWidth="1"/>
    <col min="13084" max="13084" width="9.140625" style="1"/>
    <col min="13085" max="13085" width="41.42578125" style="1" customWidth="1"/>
    <col min="13086" max="13086" width="9.28515625" style="1" bestFit="1" customWidth="1"/>
    <col min="13087" max="13087" width="13.7109375" style="1" customWidth="1"/>
    <col min="13088" max="13088" width="9.140625" style="1"/>
    <col min="13089" max="13089" width="11.7109375" style="1" bestFit="1" customWidth="1"/>
    <col min="13090" max="13096" width="9.140625" style="1"/>
    <col min="13097" max="13097" width="11.28515625" style="1" bestFit="1" customWidth="1"/>
    <col min="13098" max="13311" width="9.140625" style="1"/>
    <col min="13312" max="13312" width="5.140625" style="1" customWidth="1"/>
    <col min="13313" max="13313" width="27.7109375" style="1" customWidth="1"/>
    <col min="13314" max="13314" width="32.5703125" style="1" customWidth="1"/>
    <col min="13315" max="13315" width="12.7109375" style="1" customWidth="1"/>
    <col min="13316" max="13316" width="16.7109375" style="1" customWidth="1"/>
    <col min="13317" max="13317" width="8.28515625" style="1" customWidth="1"/>
    <col min="13318" max="13319" width="0" style="1" hidden="1" customWidth="1"/>
    <col min="13320" max="13320" width="5.7109375" style="1" customWidth="1"/>
    <col min="13321" max="13321" width="6.28515625" style="1" customWidth="1"/>
    <col min="13322" max="13322" width="7" style="1" customWidth="1"/>
    <col min="13323" max="13323" width="12.5703125" style="1" customWidth="1"/>
    <col min="13324" max="13324" width="12" style="1" customWidth="1"/>
    <col min="13325" max="13325" width="10.42578125" style="1" customWidth="1"/>
    <col min="13326" max="13326" width="10.5703125" style="1" customWidth="1"/>
    <col min="13327" max="13327" width="19.28515625" style="1" customWidth="1"/>
    <col min="13328" max="13329" width="0" style="1" hidden="1" customWidth="1"/>
    <col min="13330" max="13330" width="7.7109375" style="1" customWidth="1"/>
    <col min="13331" max="13331" width="16.85546875" style="1" customWidth="1"/>
    <col min="13332" max="13332" width="10.5703125" style="1" customWidth="1"/>
    <col min="13333" max="13333" width="17.7109375" style="1" customWidth="1"/>
    <col min="13334" max="13334" width="22.85546875" style="1" customWidth="1"/>
    <col min="13335" max="13336" width="9.140625" style="1"/>
    <col min="13337" max="13337" width="41.85546875" style="1" customWidth="1"/>
    <col min="13338" max="13338" width="9.28515625" style="1" bestFit="1" customWidth="1"/>
    <col min="13339" max="13339" width="14" style="1" customWidth="1"/>
    <col min="13340" max="13340" width="9.140625" style="1"/>
    <col min="13341" max="13341" width="41.42578125" style="1" customWidth="1"/>
    <col min="13342" max="13342" width="9.28515625" style="1" bestFit="1" customWidth="1"/>
    <col min="13343" max="13343" width="13.7109375" style="1" customWidth="1"/>
    <col min="13344" max="13344" width="9.140625" style="1"/>
    <col min="13345" max="13345" width="11.7109375" style="1" bestFit="1" customWidth="1"/>
    <col min="13346" max="13352" width="9.140625" style="1"/>
    <col min="13353" max="13353" width="11.28515625" style="1" bestFit="1" customWidth="1"/>
    <col min="13354" max="13567" width="9.140625" style="1"/>
    <col min="13568" max="13568" width="5.140625" style="1" customWidth="1"/>
    <col min="13569" max="13569" width="27.7109375" style="1" customWidth="1"/>
    <col min="13570" max="13570" width="32.5703125" style="1" customWidth="1"/>
    <col min="13571" max="13571" width="12.7109375" style="1" customWidth="1"/>
    <col min="13572" max="13572" width="16.7109375" style="1" customWidth="1"/>
    <col min="13573" max="13573" width="8.28515625" style="1" customWidth="1"/>
    <col min="13574" max="13575" width="0" style="1" hidden="1" customWidth="1"/>
    <col min="13576" max="13576" width="5.7109375" style="1" customWidth="1"/>
    <col min="13577" max="13577" width="6.28515625" style="1" customWidth="1"/>
    <col min="13578" max="13578" width="7" style="1" customWidth="1"/>
    <col min="13579" max="13579" width="12.5703125" style="1" customWidth="1"/>
    <col min="13580" max="13580" width="12" style="1" customWidth="1"/>
    <col min="13581" max="13581" width="10.42578125" style="1" customWidth="1"/>
    <col min="13582" max="13582" width="10.5703125" style="1" customWidth="1"/>
    <col min="13583" max="13583" width="19.28515625" style="1" customWidth="1"/>
    <col min="13584" max="13585" width="0" style="1" hidden="1" customWidth="1"/>
    <col min="13586" max="13586" width="7.7109375" style="1" customWidth="1"/>
    <col min="13587" max="13587" width="16.85546875" style="1" customWidth="1"/>
    <col min="13588" max="13588" width="10.5703125" style="1" customWidth="1"/>
    <col min="13589" max="13589" width="17.7109375" style="1" customWidth="1"/>
    <col min="13590" max="13590" width="22.85546875" style="1" customWidth="1"/>
    <col min="13591" max="13592" width="9.140625" style="1"/>
    <col min="13593" max="13593" width="41.85546875" style="1" customWidth="1"/>
    <col min="13594" max="13594" width="9.28515625" style="1" bestFit="1" customWidth="1"/>
    <col min="13595" max="13595" width="14" style="1" customWidth="1"/>
    <col min="13596" max="13596" width="9.140625" style="1"/>
    <col min="13597" max="13597" width="41.42578125" style="1" customWidth="1"/>
    <col min="13598" max="13598" width="9.28515625" style="1" bestFit="1" customWidth="1"/>
    <col min="13599" max="13599" width="13.7109375" style="1" customWidth="1"/>
    <col min="13600" max="13600" width="9.140625" style="1"/>
    <col min="13601" max="13601" width="11.7109375" style="1" bestFit="1" customWidth="1"/>
    <col min="13602" max="13608" width="9.140625" style="1"/>
    <col min="13609" max="13609" width="11.28515625" style="1" bestFit="1" customWidth="1"/>
    <col min="13610" max="13823" width="9.140625" style="1"/>
    <col min="13824" max="13824" width="5.140625" style="1" customWidth="1"/>
    <col min="13825" max="13825" width="27.7109375" style="1" customWidth="1"/>
    <col min="13826" max="13826" width="32.5703125" style="1" customWidth="1"/>
    <col min="13827" max="13827" width="12.7109375" style="1" customWidth="1"/>
    <col min="13828" max="13828" width="16.7109375" style="1" customWidth="1"/>
    <col min="13829" max="13829" width="8.28515625" style="1" customWidth="1"/>
    <col min="13830" max="13831" width="0" style="1" hidden="1" customWidth="1"/>
    <col min="13832" max="13832" width="5.7109375" style="1" customWidth="1"/>
    <col min="13833" max="13833" width="6.28515625" style="1" customWidth="1"/>
    <col min="13834" max="13834" width="7" style="1" customWidth="1"/>
    <col min="13835" max="13835" width="12.5703125" style="1" customWidth="1"/>
    <col min="13836" max="13836" width="12" style="1" customWidth="1"/>
    <col min="13837" max="13837" width="10.42578125" style="1" customWidth="1"/>
    <col min="13838" max="13838" width="10.5703125" style="1" customWidth="1"/>
    <col min="13839" max="13839" width="19.28515625" style="1" customWidth="1"/>
    <col min="13840" max="13841" width="0" style="1" hidden="1" customWidth="1"/>
    <col min="13842" max="13842" width="7.7109375" style="1" customWidth="1"/>
    <col min="13843" max="13843" width="16.85546875" style="1" customWidth="1"/>
    <col min="13844" max="13844" width="10.5703125" style="1" customWidth="1"/>
    <col min="13845" max="13845" width="17.7109375" style="1" customWidth="1"/>
    <col min="13846" max="13846" width="22.85546875" style="1" customWidth="1"/>
    <col min="13847" max="13848" width="9.140625" style="1"/>
    <col min="13849" max="13849" width="41.85546875" style="1" customWidth="1"/>
    <col min="13850" max="13850" width="9.28515625" style="1" bestFit="1" customWidth="1"/>
    <col min="13851" max="13851" width="14" style="1" customWidth="1"/>
    <col min="13852" max="13852" width="9.140625" style="1"/>
    <col min="13853" max="13853" width="41.42578125" style="1" customWidth="1"/>
    <col min="13854" max="13854" width="9.28515625" style="1" bestFit="1" customWidth="1"/>
    <col min="13855" max="13855" width="13.7109375" style="1" customWidth="1"/>
    <col min="13856" max="13856" width="9.140625" style="1"/>
    <col min="13857" max="13857" width="11.7109375" style="1" bestFit="1" customWidth="1"/>
    <col min="13858" max="13864" width="9.140625" style="1"/>
    <col min="13865" max="13865" width="11.28515625" style="1" bestFit="1" customWidth="1"/>
    <col min="13866" max="14079" width="9.140625" style="1"/>
    <col min="14080" max="14080" width="5.140625" style="1" customWidth="1"/>
    <col min="14081" max="14081" width="27.7109375" style="1" customWidth="1"/>
    <col min="14082" max="14082" width="32.5703125" style="1" customWidth="1"/>
    <col min="14083" max="14083" width="12.7109375" style="1" customWidth="1"/>
    <col min="14084" max="14084" width="16.7109375" style="1" customWidth="1"/>
    <col min="14085" max="14085" width="8.28515625" style="1" customWidth="1"/>
    <col min="14086" max="14087" width="0" style="1" hidden="1" customWidth="1"/>
    <col min="14088" max="14088" width="5.7109375" style="1" customWidth="1"/>
    <col min="14089" max="14089" width="6.28515625" style="1" customWidth="1"/>
    <col min="14090" max="14090" width="7" style="1" customWidth="1"/>
    <col min="14091" max="14091" width="12.5703125" style="1" customWidth="1"/>
    <col min="14092" max="14092" width="12" style="1" customWidth="1"/>
    <col min="14093" max="14093" width="10.42578125" style="1" customWidth="1"/>
    <col min="14094" max="14094" width="10.5703125" style="1" customWidth="1"/>
    <col min="14095" max="14095" width="19.28515625" style="1" customWidth="1"/>
    <col min="14096" max="14097" width="0" style="1" hidden="1" customWidth="1"/>
    <col min="14098" max="14098" width="7.7109375" style="1" customWidth="1"/>
    <col min="14099" max="14099" width="16.85546875" style="1" customWidth="1"/>
    <col min="14100" max="14100" width="10.5703125" style="1" customWidth="1"/>
    <col min="14101" max="14101" width="17.7109375" style="1" customWidth="1"/>
    <col min="14102" max="14102" width="22.85546875" style="1" customWidth="1"/>
    <col min="14103" max="14104" width="9.140625" style="1"/>
    <col min="14105" max="14105" width="41.85546875" style="1" customWidth="1"/>
    <col min="14106" max="14106" width="9.28515625" style="1" bestFit="1" customWidth="1"/>
    <col min="14107" max="14107" width="14" style="1" customWidth="1"/>
    <col min="14108" max="14108" width="9.140625" style="1"/>
    <col min="14109" max="14109" width="41.42578125" style="1" customWidth="1"/>
    <col min="14110" max="14110" width="9.28515625" style="1" bestFit="1" customWidth="1"/>
    <col min="14111" max="14111" width="13.7109375" style="1" customWidth="1"/>
    <col min="14112" max="14112" width="9.140625" style="1"/>
    <col min="14113" max="14113" width="11.7109375" style="1" bestFit="1" customWidth="1"/>
    <col min="14114" max="14120" width="9.140625" style="1"/>
    <col min="14121" max="14121" width="11.28515625" style="1" bestFit="1" customWidth="1"/>
    <col min="14122" max="14335" width="9.140625" style="1"/>
    <col min="14336" max="14336" width="5.140625" style="1" customWidth="1"/>
    <col min="14337" max="14337" width="27.7109375" style="1" customWidth="1"/>
    <col min="14338" max="14338" width="32.5703125" style="1" customWidth="1"/>
    <col min="14339" max="14339" width="12.7109375" style="1" customWidth="1"/>
    <col min="14340" max="14340" width="16.7109375" style="1" customWidth="1"/>
    <col min="14341" max="14341" width="8.28515625" style="1" customWidth="1"/>
    <col min="14342" max="14343" width="0" style="1" hidden="1" customWidth="1"/>
    <col min="14344" max="14344" width="5.7109375" style="1" customWidth="1"/>
    <col min="14345" max="14345" width="6.28515625" style="1" customWidth="1"/>
    <col min="14346" max="14346" width="7" style="1" customWidth="1"/>
    <col min="14347" max="14347" width="12.5703125" style="1" customWidth="1"/>
    <col min="14348" max="14348" width="12" style="1" customWidth="1"/>
    <col min="14349" max="14349" width="10.42578125" style="1" customWidth="1"/>
    <col min="14350" max="14350" width="10.5703125" style="1" customWidth="1"/>
    <col min="14351" max="14351" width="19.28515625" style="1" customWidth="1"/>
    <col min="14352" max="14353" width="0" style="1" hidden="1" customWidth="1"/>
    <col min="14354" max="14354" width="7.7109375" style="1" customWidth="1"/>
    <col min="14355" max="14355" width="16.85546875" style="1" customWidth="1"/>
    <col min="14356" max="14356" width="10.5703125" style="1" customWidth="1"/>
    <col min="14357" max="14357" width="17.7109375" style="1" customWidth="1"/>
    <col min="14358" max="14358" width="22.85546875" style="1" customWidth="1"/>
    <col min="14359" max="14360" width="9.140625" style="1"/>
    <col min="14361" max="14361" width="41.85546875" style="1" customWidth="1"/>
    <col min="14362" max="14362" width="9.28515625" style="1" bestFit="1" customWidth="1"/>
    <col min="14363" max="14363" width="14" style="1" customWidth="1"/>
    <col min="14364" max="14364" width="9.140625" style="1"/>
    <col min="14365" max="14365" width="41.42578125" style="1" customWidth="1"/>
    <col min="14366" max="14366" width="9.28515625" style="1" bestFit="1" customWidth="1"/>
    <col min="14367" max="14367" width="13.7109375" style="1" customWidth="1"/>
    <col min="14368" max="14368" width="9.140625" style="1"/>
    <col min="14369" max="14369" width="11.7109375" style="1" bestFit="1" customWidth="1"/>
    <col min="14370" max="14376" width="9.140625" style="1"/>
    <col min="14377" max="14377" width="11.28515625" style="1" bestFit="1" customWidth="1"/>
    <col min="14378" max="14591" width="9.140625" style="1"/>
    <col min="14592" max="14592" width="5.140625" style="1" customWidth="1"/>
    <col min="14593" max="14593" width="27.7109375" style="1" customWidth="1"/>
    <col min="14594" max="14594" width="32.5703125" style="1" customWidth="1"/>
    <col min="14595" max="14595" width="12.7109375" style="1" customWidth="1"/>
    <col min="14596" max="14596" width="16.7109375" style="1" customWidth="1"/>
    <col min="14597" max="14597" width="8.28515625" style="1" customWidth="1"/>
    <col min="14598" max="14599" width="0" style="1" hidden="1" customWidth="1"/>
    <col min="14600" max="14600" width="5.7109375" style="1" customWidth="1"/>
    <col min="14601" max="14601" width="6.28515625" style="1" customWidth="1"/>
    <col min="14602" max="14602" width="7" style="1" customWidth="1"/>
    <col min="14603" max="14603" width="12.5703125" style="1" customWidth="1"/>
    <col min="14604" max="14604" width="12" style="1" customWidth="1"/>
    <col min="14605" max="14605" width="10.42578125" style="1" customWidth="1"/>
    <col min="14606" max="14606" width="10.5703125" style="1" customWidth="1"/>
    <col min="14607" max="14607" width="19.28515625" style="1" customWidth="1"/>
    <col min="14608" max="14609" width="0" style="1" hidden="1" customWidth="1"/>
    <col min="14610" max="14610" width="7.7109375" style="1" customWidth="1"/>
    <col min="14611" max="14611" width="16.85546875" style="1" customWidth="1"/>
    <col min="14612" max="14612" width="10.5703125" style="1" customWidth="1"/>
    <col min="14613" max="14613" width="17.7109375" style="1" customWidth="1"/>
    <col min="14614" max="14614" width="22.85546875" style="1" customWidth="1"/>
    <col min="14615" max="14616" width="9.140625" style="1"/>
    <col min="14617" max="14617" width="41.85546875" style="1" customWidth="1"/>
    <col min="14618" max="14618" width="9.28515625" style="1" bestFit="1" customWidth="1"/>
    <col min="14619" max="14619" width="14" style="1" customWidth="1"/>
    <col min="14620" max="14620" width="9.140625" style="1"/>
    <col min="14621" max="14621" width="41.42578125" style="1" customWidth="1"/>
    <col min="14622" max="14622" width="9.28515625" style="1" bestFit="1" customWidth="1"/>
    <col min="14623" max="14623" width="13.7109375" style="1" customWidth="1"/>
    <col min="14624" max="14624" width="9.140625" style="1"/>
    <col min="14625" max="14625" width="11.7109375" style="1" bestFit="1" customWidth="1"/>
    <col min="14626" max="14632" width="9.140625" style="1"/>
    <col min="14633" max="14633" width="11.28515625" style="1" bestFit="1" customWidth="1"/>
    <col min="14634" max="14847" width="9.140625" style="1"/>
    <col min="14848" max="14848" width="5.140625" style="1" customWidth="1"/>
    <col min="14849" max="14849" width="27.7109375" style="1" customWidth="1"/>
    <col min="14850" max="14850" width="32.5703125" style="1" customWidth="1"/>
    <col min="14851" max="14851" width="12.7109375" style="1" customWidth="1"/>
    <col min="14852" max="14852" width="16.7109375" style="1" customWidth="1"/>
    <col min="14853" max="14853" width="8.28515625" style="1" customWidth="1"/>
    <col min="14854" max="14855" width="0" style="1" hidden="1" customWidth="1"/>
    <col min="14856" max="14856" width="5.7109375" style="1" customWidth="1"/>
    <col min="14857" max="14857" width="6.28515625" style="1" customWidth="1"/>
    <col min="14858" max="14858" width="7" style="1" customWidth="1"/>
    <col min="14859" max="14859" width="12.5703125" style="1" customWidth="1"/>
    <col min="14860" max="14860" width="12" style="1" customWidth="1"/>
    <col min="14861" max="14861" width="10.42578125" style="1" customWidth="1"/>
    <col min="14862" max="14862" width="10.5703125" style="1" customWidth="1"/>
    <col min="14863" max="14863" width="19.28515625" style="1" customWidth="1"/>
    <col min="14864" max="14865" width="0" style="1" hidden="1" customWidth="1"/>
    <col min="14866" max="14866" width="7.7109375" style="1" customWidth="1"/>
    <col min="14867" max="14867" width="16.85546875" style="1" customWidth="1"/>
    <col min="14868" max="14868" width="10.5703125" style="1" customWidth="1"/>
    <col min="14869" max="14869" width="17.7109375" style="1" customWidth="1"/>
    <col min="14870" max="14870" width="22.85546875" style="1" customWidth="1"/>
    <col min="14871" max="14872" width="9.140625" style="1"/>
    <col min="14873" max="14873" width="41.85546875" style="1" customWidth="1"/>
    <col min="14874" max="14874" width="9.28515625" style="1" bestFit="1" customWidth="1"/>
    <col min="14875" max="14875" width="14" style="1" customWidth="1"/>
    <col min="14876" max="14876" width="9.140625" style="1"/>
    <col min="14877" max="14877" width="41.42578125" style="1" customWidth="1"/>
    <col min="14878" max="14878" width="9.28515625" style="1" bestFit="1" customWidth="1"/>
    <col min="14879" max="14879" width="13.7109375" style="1" customWidth="1"/>
    <col min="14880" max="14880" width="9.140625" style="1"/>
    <col min="14881" max="14881" width="11.7109375" style="1" bestFit="1" customWidth="1"/>
    <col min="14882" max="14888" width="9.140625" style="1"/>
    <col min="14889" max="14889" width="11.28515625" style="1" bestFit="1" customWidth="1"/>
    <col min="14890" max="15103" width="9.140625" style="1"/>
    <col min="15104" max="15104" width="5.140625" style="1" customWidth="1"/>
    <col min="15105" max="15105" width="27.7109375" style="1" customWidth="1"/>
    <col min="15106" max="15106" width="32.5703125" style="1" customWidth="1"/>
    <col min="15107" max="15107" width="12.7109375" style="1" customWidth="1"/>
    <col min="15108" max="15108" width="16.7109375" style="1" customWidth="1"/>
    <col min="15109" max="15109" width="8.28515625" style="1" customWidth="1"/>
    <col min="15110" max="15111" width="0" style="1" hidden="1" customWidth="1"/>
    <col min="15112" max="15112" width="5.7109375" style="1" customWidth="1"/>
    <col min="15113" max="15113" width="6.28515625" style="1" customWidth="1"/>
    <col min="15114" max="15114" width="7" style="1" customWidth="1"/>
    <col min="15115" max="15115" width="12.5703125" style="1" customWidth="1"/>
    <col min="15116" max="15116" width="12" style="1" customWidth="1"/>
    <col min="15117" max="15117" width="10.42578125" style="1" customWidth="1"/>
    <col min="15118" max="15118" width="10.5703125" style="1" customWidth="1"/>
    <col min="15119" max="15119" width="19.28515625" style="1" customWidth="1"/>
    <col min="15120" max="15121" width="0" style="1" hidden="1" customWidth="1"/>
    <col min="15122" max="15122" width="7.7109375" style="1" customWidth="1"/>
    <col min="15123" max="15123" width="16.85546875" style="1" customWidth="1"/>
    <col min="15124" max="15124" width="10.5703125" style="1" customWidth="1"/>
    <col min="15125" max="15125" width="17.7109375" style="1" customWidth="1"/>
    <col min="15126" max="15126" width="22.85546875" style="1" customWidth="1"/>
    <col min="15127" max="15128" width="9.140625" style="1"/>
    <col min="15129" max="15129" width="41.85546875" style="1" customWidth="1"/>
    <col min="15130" max="15130" width="9.28515625" style="1" bestFit="1" customWidth="1"/>
    <col min="15131" max="15131" width="14" style="1" customWidth="1"/>
    <col min="15132" max="15132" width="9.140625" style="1"/>
    <col min="15133" max="15133" width="41.42578125" style="1" customWidth="1"/>
    <col min="15134" max="15134" width="9.28515625" style="1" bestFit="1" customWidth="1"/>
    <col min="15135" max="15135" width="13.7109375" style="1" customWidth="1"/>
    <col min="15136" max="15136" width="9.140625" style="1"/>
    <col min="15137" max="15137" width="11.7109375" style="1" bestFit="1" customWidth="1"/>
    <col min="15138" max="15144" width="9.140625" style="1"/>
    <col min="15145" max="15145" width="11.28515625" style="1" bestFit="1" customWidth="1"/>
    <col min="15146" max="15359" width="9.140625" style="1"/>
    <col min="15360" max="15360" width="5.140625" style="1" customWidth="1"/>
    <col min="15361" max="15361" width="27.7109375" style="1" customWidth="1"/>
    <col min="15362" max="15362" width="32.5703125" style="1" customWidth="1"/>
    <col min="15363" max="15363" width="12.7109375" style="1" customWidth="1"/>
    <col min="15364" max="15364" width="16.7109375" style="1" customWidth="1"/>
    <col min="15365" max="15365" width="8.28515625" style="1" customWidth="1"/>
    <col min="15366" max="15367" width="0" style="1" hidden="1" customWidth="1"/>
    <col min="15368" max="15368" width="5.7109375" style="1" customWidth="1"/>
    <col min="15369" max="15369" width="6.28515625" style="1" customWidth="1"/>
    <col min="15370" max="15370" width="7" style="1" customWidth="1"/>
    <col min="15371" max="15371" width="12.5703125" style="1" customWidth="1"/>
    <col min="15372" max="15372" width="12" style="1" customWidth="1"/>
    <col min="15373" max="15373" width="10.42578125" style="1" customWidth="1"/>
    <col min="15374" max="15374" width="10.5703125" style="1" customWidth="1"/>
    <col min="15375" max="15375" width="19.28515625" style="1" customWidth="1"/>
    <col min="15376" max="15377" width="0" style="1" hidden="1" customWidth="1"/>
    <col min="15378" max="15378" width="7.7109375" style="1" customWidth="1"/>
    <col min="15379" max="15379" width="16.85546875" style="1" customWidth="1"/>
    <col min="15380" max="15380" width="10.5703125" style="1" customWidth="1"/>
    <col min="15381" max="15381" width="17.7109375" style="1" customWidth="1"/>
    <col min="15382" max="15382" width="22.85546875" style="1" customWidth="1"/>
    <col min="15383" max="15384" width="9.140625" style="1"/>
    <col min="15385" max="15385" width="41.85546875" style="1" customWidth="1"/>
    <col min="15386" max="15386" width="9.28515625" style="1" bestFit="1" customWidth="1"/>
    <col min="15387" max="15387" width="14" style="1" customWidth="1"/>
    <col min="15388" max="15388" width="9.140625" style="1"/>
    <col min="15389" max="15389" width="41.42578125" style="1" customWidth="1"/>
    <col min="15390" max="15390" width="9.28515625" style="1" bestFit="1" customWidth="1"/>
    <col min="15391" max="15391" width="13.7109375" style="1" customWidth="1"/>
    <col min="15392" max="15392" width="9.140625" style="1"/>
    <col min="15393" max="15393" width="11.7109375" style="1" bestFit="1" customWidth="1"/>
    <col min="15394" max="15400" width="9.140625" style="1"/>
    <col min="15401" max="15401" width="11.28515625" style="1" bestFit="1" customWidth="1"/>
    <col min="15402" max="15615" width="9.140625" style="1"/>
    <col min="15616" max="15616" width="5.140625" style="1" customWidth="1"/>
    <col min="15617" max="15617" width="27.7109375" style="1" customWidth="1"/>
    <col min="15618" max="15618" width="32.5703125" style="1" customWidth="1"/>
    <col min="15619" max="15619" width="12.7109375" style="1" customWidth="1"/>
    <col min="15620" max="15620" width="16.7109375" style="1" customWidth="1"/>
    <col min="15621" max="15621" width="8.28515625" style="1" customWidth="1"/>
    <col min="15622" max="15623" width="0" style="1" hidden="1" customWidth="1"/>
    <col min="15624" max="15624" width="5.7109375" style="1" customWidth="1"/>
    <col min="15625" max="15625" width="6.28515625" style="1" customWidth="1"/>
    <col min="15626" max="15626" width="7" style="1" customWidth="1"/>
    <col min="15627" max="15627" width="12.5703125" style="1" customWidth="1"/>
    <col min="15628" max="15628" width="12" style="1" customWidth="1"/>
    <col min="15629" max="15629" width="10.42578125" style="1" customWidth="1"/>
    <col min="15630" max="15630" width="10.5703125" style="1" customWidth="1"/>
    <col min="15631" max="15631" width="19.28515625" style="1" customWidth="1"/>
    <col min="15632" max="15633" width="0" style="1" hidden="1" customWidth="1"/>
    <col min="15634" max="15634" width="7.7109375" style="1" customWidth="1"/>
    <col min="15635" max="15635" width="16.85546875" style="1" customWidth="1"/>
    <col min="15636" max="15636" width="10.5703125" style="1" customWidth="1"/>
    <col min="15637" max="15637" width="17.7109375" style="1" customWidth="1"/>
    <col min="15638" max="15638" width="22.85546875" style="1" customWidth="1"/>
    <col min="15639" max="15640" width="9.140625" style="1"/>
    <col min="15641" max="15641" width="41.85546875" style="1" customWidth="1"/>
    <col min="15642" max="15642" width="9.28515625" style="1" bestFit="1" customWidth="1"/>
    <col min="15643" max="15643" width="14" style="1" customWidth="1"/>
    <col min="15644" max="15644" width="9.140625" style="1"/>
    <col min="15645" max="15645" width="41.42578125" style="1" customWidth="1"/>
    <col min="15646" max="15646" width="9.28515625" style="1" bestFit="1" customWidth="1"/>
    <col min="15647" max="15647" width="13.7109375" style="1" customWidth="1"/>
    <col min="15648" max="15648" width="9.140625" style="1"/>
    <col min="15649" max="15649" width="11.7109375" style="1" bestFit="1" customWidth="1"/>
    <col min="15650" max="15656" width="9.140625" style="1"/>
    <col min="15657" max="15657" width="11.28515625" style="1" bestFit="1" customWidth="1"/>
    <col min="15658" max="15871" width="9.140625" style="1"/>
    <col min="15872" max="15872" width="5.140625" style="1" customWidth="1"/>
    <col min="15873" max="15873" width="27.7109375" style="1" customWidth="1"/>
    <col min="15874" max="15874" width="32.5703125" style="1" customWidth="1"/>
    <col min="15875" max="15875" width="12.7109375" style="1" customWidth="1"/>
    <col min="15876" max="15876" width="16.7109375" style="1" customWidth="1"/>
    <col min="15877" max="15877" width="8.28515625" style="1" customWidth="1"/>
    <col min="15878" max="15879" width="0" style="1" hidden="1" customWidth="1"/>
    <col min="15880" max="15880" width="5.7109375" style="1" customWidth="1"/>
    <col min="15881" max="15881" width="6.28515625" style="1" customWidth="1"/>
    <col min="15882" max="15882" width="7" style="1" customWidth="1"/>
    <col min="15883" max="15883" width="12.5703125" style="1" customWidth="1"/>
    <col min="15884" max="15884" width="12" style="1" customWidth="1"/>
    <col min="15885" max="15885" width="10.42578125" style="1" customWidth="1"/>
    <col min="15886" max="15886" width="10.5703125" style="1" customWidth="1"/>
    <col min="15887" max="15887" width="19.28515625" style="1" customWidth="1"/>
    <col min="15888" max="15889" width="0" style="1" hidden="1" customWidth="1"/>
    <col min="15890" max="15890" width="7.7109375" style="1" customWidth="1"/>
    <col min="15891" max="15891" width="16.85546875" style="1" customWidth="1"/>
    <col min="15892" max="15892" width="10.5703125" style="1" customWidth="1"/>
    <col min="15893" max="15893" width="17.7109375" style="1" customWidth="1"/>
    <col min="15894" max="15894" width="22.85546875" style="1" customWidth="1"/>
    <col min="15895" max="15896" width="9.140625" style="1"/>
    <col min="15897" max="15897" width="41.85546875" style="1" customWidth="1"/>
    <col min="15898" max="15898" width="9.28515625" style="1" bestFit="1" customWidth="1"/>
    <col min="15899" max="15899" width="14" style="1" customWidth="1"/>
    <col min="15900" max="15900" width="9.140625" style="1"/>
    <col min="15901" max="15901" width="41.42578125" style="1" customWidth="1"/>
    <col min="15902" max="15902" width="9.28515625" style="1" bestFit="1" customWidth="1"/>
    <col min="15903" max="15903" width="13.7109375" style="1" customWidth="1"/>
    <col min="15904" max="15904" width="9.140625" style="1"/>
    <col min="15905" max="15905" width="11.7109375" style="1" bestFit="1" customWidth="1"/>
    <col min="15906" max="15912" width="9.140625" style="1"/>
    <col min="15913" max="15913" width="11.28515625" style="1" bestFit="1" customWidth="1"/>
    <col min="15914" max="16127" width="9.140625" style="1"/>
    <col min="16128" max="16128" width="5.140625" style="1" customWidth="1"/>
    <col min="16129" max="16129" width="27.7109375" style="1" customWidth="1"/>
    <col min="16130" max="16130" width="32.5703125" style="1" customWidth="1"/>
    <col min="16131" max="16131" width="12.7109375" style="1" customWidth="1"/>
    <col min="16132" max="16132" width="16.7109375" style="1" customWidth="1"/>
    <col min="16133" max="16133" width="8.28515625" style="1" customWidth="1"/>
    <col min="16134" max="16135" width="0" style="1" hidden="1" customWidth="1"/>
    <col min="16136" max="16136" width="5.7109375" style="1" customWidth="1"/>
    <col min="16137" max="16137" width="6.28515625" style="1" customWidth="1"/>
    <col min="16138" max="16138" width="7" style="1" customWidth="1"/>
    <col min="16139" max="16139" width="12.5703125" style="1" customWidth="1"/>
    <col min="16140" max="16140" width="12" style="1" customWidth="1"/>
    <col min="16141" max="16141" width="10.42578125" style="1" customWidth="1"/>
    <col min="16142" max="16142" width="10.5703125" style="1" customWidth="1"/>
    <col min="16143" max="16143" width="19.28515625" style="1" customWidth="1"/>
    <col min="16144" max="16145" width="0" style="1" hidden="1" customWidth="1"/>
    <col min="16146" max="16146" width="7.7109375" style="1" customWidth="1"/>
    <col min="16147" max="16147" width="16.85546875" style="1" customWidth="1"/>
    <col min="16148" max="16148" width="10.5703125" style="1" customWidth="1"/>
    <col min="16149" max="16149" width="17.7109375" style="1" customWidth="1"/>
    <col min="16150" max="16150" width="22.85546875" style="1" customWidth="1"/>
    <col min="16151" max="16152" width="9.140625" style="1"/>
    <col min="16153" max="16153" width="41.85546875" style="1" customWidth="1"/>
    <col min="16154" max="16154" width="9.28515625" style="1" bestFit="1" customWidth="1"/>
    <col min="16155" max="16155" width="14" style="1" customWidth="1"/>
    <col min="16156" max="16156" width="9.140625" style="1"/>
    <col min="16157" max="16157" width="41.42578125" style="1" customWidth="1"/>
    <col min="16158" max="16158" width="9.28515625" style="1" bestFit="1" customWidth="1"/>
    <col min="16159" max="16159" width="13.7109375" style="1" customWidth="1"/>
    <col min="16160" max="16160" width="9.140625" style="1"/>
    <col min="16161" max="16161" width="11.7109375" style="1" bestFit="1" customWidth="1"/>
    <col min="16162" max="16168" width="9.140625" style="1"/>
    <col min="16169" max="16169" width="11.28515625" style="1" bestFit="1" customWidth="1"/>
    <col min="16170" max="16384" width="9.140625" style="1"/>
  </cols>
  <sheetData>
    <row r="1" spans="1:42" ht="9.75" customHeight="1" x14ac:dyDescent="0.2">
      <c r="T1" s="3"/>
    </row>
    <row r="2" spans="1:42" ht="26.25" customHeight="1" x14ac:dyDescent="0.2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</row>
    <row r="3" spans="1:42" ht="19.5" customHeight="1" x14ac:dyDescent="0.2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1:42" ht="13.5" customHeight="1" x14ac:dyDescent="0.2">
      <c r="M4" s="1"/>
    </row>
    <row r="5" spans="1:42" ht="13.5" customHeight="1" x14ac:dyDescent="0.2">
      <c r="M5" s="1"/>
      <c r="R5" s="102"/>
      <c r="S5" s="102"/>
      <c r="Y5" s="103" t="s">
        <v>2</v>
      </c>
      <c r="Z5" s="103" t="s">
        <v>3</v>
      </c>
      <c r="AA5" s="103" t="s">
        <v>4</v>
      </c>
      <c r="AB5" s="2"/>
      <c r="AC5" s="103" t="s">
        <v>2</v>
      </c>
      <c r="AD5" s="103" t="s">
        <v>3</v>
      </c>
      <c r="AE5" s="103" t="s">
        <v>4</v>
      </c>
      <c r="AF5" s="2"/>
      <c r="AG5" s="2"/>
      <c r="AH5" s="2"/>
    </row>
    <row r="6" spans="1:42" ht="13.5" customHeight="1" thickBot="1" x14ac:dyDescent="0.25">
      <c r="M6" s="1"/>
      <c r="Y6" s="104"/>
      <c r="Z6" s="104"/>
      <c r="AA6" s="104"/>
      <c r="AC6" s="104"/>
      <c r="AD6" s="104"/>
      <c r="AE6" s="104"/>
      <c r="AF6" s="2"/>
      <c r="AG6" s="2"/>
      <c r="AH6" s="2"/>
    </row>
    <row r="7" spans="1:42" s="2" customFormat="1" ht="41.25" customHeight="1" thickBot="1" x14ac:dyDescent="0.25">
      <c r="A7" s="105" t="s">
        <v>5</v>
      </c>
      <c r="B7" s="105" t="s">
        <v>6</v>
      </c>
      <c r="C7" s="105" t="s">
        <v>7</v>
      </c>
      <c r="D7" s="105" t="s">
        <v>8</v>
      </c>
      <c r="E7" s="107" t="s">
        <v>9</v>
      </c>
      <c r="F7" s="107" t="s">
        <v>10</v>
      </c>
      <c r="G7" s="107" t="s">
        <v>11</v>
      </c>
      <c r="H7" s="109" t="s">
        <v>12</v>
      </c>
      <c r="I7" s="109" t="s">
        <v>13</v>
      </c>
      <c r="J7" s="109" t="s">
        <v>14</v>
      </c>
      <c r="K7" s="105" t="s">
        <v>15</v>
      </c>
      <c r="L7" s="105" t="s">
        <v>16</v>
      </c>
      <c r="M7" s="105" t="s">
        <v>17</v>
      </c>
      <c r="N7" s="105" t="s">
        <v>18</v>
      </c>
      <c r="O7" s="105" t="s">
        <v>19</v>
      </c>
      <c r="P7" s="111" t="s">
        <v>20</v>
      </c>
      <c r="Q7" s="112"/>
      <c r="R7" s="113" t="s">
        <v>21</v>
      </c>
      <c r="S7" s="114"/>
      <c r="T7" s="111" t="s">
        <v>22</v>
      </c>
      <c r="U7" s="115"/>
      <c r="V7" s="105" t="s">
        <v>23</v>
      </c>
      <c r="Y7" s="103" t="s">
        <v>2</v>
      </c>
      <c r="Z7" s="103" t="s">
        <v>3</v>
      </c>
      <c r="AA7" s="103" t="s">
        <v>4</v>
      </c>
      <c r="AB7" s="3"/>
      <c r="AC7" s="103" t="s">
        <v>2</v>
      </c>
      <c r="AD7" s="103" t="s">
        <v>3</v>
      </c>
      <c r="AE7" s="103" t="s">
        <v>4</v>
      </c>
      <c r="AF7" s="1"/>
      <c r="AG7" s="1"/>
      <c r="AH7" s="1"/>
    </row>
    <row r="8" spans="1:42" s="2" customFormat="1" ht="111.75" customHeight="1" thickBot="1" x14ac:dyDescent="0.25">
      <c r="A8" s="106"/>
      <c r="B8" s="106"/>
      <c r="C8" s="106"/>
      <c r="D8" s="106"/>
      <c r="E8" s="108"/>
      <c r="F8" s="108"/>
      <c r="G8" s="108"/>
      <c r="H8" s="110"/>
      <c r="I8" s="110"/>
      <c r="J8" s="110"/>
      <c r="K8" s="106"/>
      <c r="L8" s="106"/>
      <c r="M8" s="106"/>
      <c r="N8" s="106"/>
      <c r="O8" s="106"/>
      <c r="P8" s="4" t="s">
        <v>24</v>
      </c>
      <c r="Q8" s="4" t="s">
        <v>25</v>
      </c>
      <c r="R8" s="4" t="s">
        <v>24</v>
      </c>
      <c r="S8" s="4" t="s">
        <v>25</v>
      </c>
      <c r="T8" s="4" t="s">
        <v>24</v>
      </c>
      <c r="U8" s="4" t="s">
        <v>25</v>
      </c>
      <c r="V8" s="106"/>
      <c r="Y8" s="104"/>
      <c r="Z8" s="104"/>
      <c r="AA8" s="104"/>
      <c r="AB8" s="1"/>
      <c r="AC8" s="104"/>
      <c r="AD8" s="104"/>
      <c r="AE8" s="104"/>
      <c r="AF8" s="1"/>
      <c r="AG8" s="1"/>
      <c r="AH8" s="1"/>
    </row>
    <row r="9" spans="1:42" ht="26.25" customHeight="1" x14ac:dyDescent="0.3">
      <c r="A9" s="5">
        <v>1</v>
      </c>
      <c r="B9" s="6" t="s">
        <v>27</v>
      </c>
      <c r="C9" s="5" t="s">
        <v>28</v>
      </c>
      <c r="D9" s="7" t="s">
        <v>29</v>
      </c>
      <c r="E9" s="8" t="s">
        <v>30</v>
      </c>
      <c r="F9" s="9"/>
      <c r="G9" s="9"/>
      <c r="H9" s="10" t="s">
        <v>31</v>
      </c>
      <c r="I9" s="10" t="s">
        <v>32</v>
      </c>
      <c r="J9" s="11" t="s">
        <v>33</v>
      </c>
      <c r="K9" s="12">
        <v>17697</v>
      </c>
      <c r="L9" s="12">
        <v>1</v>
      </c>
      <c r="M9" s="12"/>
      <c r="N9" s="5">
        <v>8.1449999999999996</v>
      </c>
      <c r="O9" s="12">
        <f>N9*K9</f>
        <v>144142.065</v>
      </c>
      <c r="P9" s="13">
        <f>IF(F9&gt;0,25%,0)</f>
        <v>0</v>
      </c>
      <c r="Q9" s="14">
        <f t="shared" ref="Q9:Q14" si="0">ROUND((O9+S9)*P9,2)</f>
        <v>0</v>
      </c>
      <c r="R9" s="15">
        <v>0.1</v>
      </c>
      <c r="S9" s="14">
        <f t="shared" ref="S9:S14" si="1">ROUND(O9*R9*L9,2)</f>
        <v>14414.21</v>
      </c>
      <c r="T9" s="16"/>
      <c r="U9" s="14"/>
      <c r="V9" s="12">
        <f t="shared" ref="V9:V14" si="2">ROUND(O9*L9+S9+U9,2)</f>
        <v>158556.28</v>
      </c>
      <c r="Y9" s="17"/>
      <c r="Z9" s="18"/>
      <c r="AA9" s="18"/>
      <c r="AC9" s="17" t="e">
        <f>#REF!</f>
        <v>#REF!</v>
      </c>
      <c r="AD9" s="18">
        <f>L9</f>
        <v>1</v>
      </c>
      <c r="AE9" s="18">
        <f>V9</f>
        <v>158556.28</v>
      </c>
      <c r="AO9" s="19"/>
      <c r="AP9" s="3">
        <f>O9+S9+Q9+U9</f>
        <v>158556.27499999999</v>
      </c>
    </row>
    <row r="10" spans="1:42" ht="11.25" hidden="1" customHeight="1" x14ac:dyDescent="0.3">
      <c r="A10" s="5">
        <v>2</v>
      </c>
      <c r="B10" s="6" t="s">
        <v>34</v>
      </c>
      <c r="C10" s="5"/>
      <c r="D10" s="7"/>
      <c r="E10" s="20"/>
      <c r="F10" s="21"/>
      <c r="G10" s="21"/>
      <c r="H10" s="10"/>
      <c r="I10" s="5"/>
      <c r="J10" s="22"/>
      <c r="K10" s="12">
        <v>17697</v>
      </c>
      <c r="L10" s="12"/>
      <c r="M10" s="12"/>
      <c r="N10" s="12"/>
      <c r="O10" s="12">
        <f>N10*K10*1.5</f>
        <v>0</v>
      </c>
      <c r="P10" s="13">
        <f t="shared" ref="P10:P71" si="3">IF(F10&gt;0,25%,0)</f>
        <v>0</v>
      </c>
      <c r="Q10" s="14">
        <f t="shared" si="0"/>
        <v>0</v>
      </c>
      <c r="R10" s="15">
        <v>0.1</v>
      </c>
      <c r="S10" s="14">
        <f t="shared" si="1"/>
        <v>0</v>
      </c>
      <c r="T10" s="23"/>
      <c r="U10" s="12"/>
      <c r="V10" s="12">
        <f t="shared" si="2"/>
        <v>0</v>
      </c>
      <c r="Y10" s="17"/>
      <c r="Z10" s="18"/>
      <c r="AA10" s="18"/>
      <c r="AC10" s="17" t="e">
        <f>#REF!</f>
        <v>#REF!</v>
      </c>
      <c r="AD10" s="18">
        <f>L10</f>
        <v>0</v>
      </c>
      <c r="AE10" s="18">
        <f>V10</f>
        <v>0</v>
      </c>
    </row>
    <row r="11" spans="1:42" ht="11.25" hidden="1" customHeight="1" x14ac:dyDescent="0.3">
      <c r="A11" s="5">
        <v>3</v>
      </c>
      <c r="B11" s="6" t="s">
        <v>35</v>
      </c>
      <c r="C11" s="5"/>
      <c r="D11" s="5"/>
      <c r="E11" s="25"/>
      <c r="F11" s="5"/>
      <c r="G11" s="5"/>
      <c r="H11" s="26"/>
      <c r="I11" s="26"/>
      <c r="J11" s="22"/>
      <c r="K11" s="12">
        <v>17697</v>
      </c>
      <c r="L11" s="12"/>
      <c r="M11" s="12"/>
      <c r="N11" s="5"/>
      <c r="O11" s="12">
        <f>N11*K11*1.5</f>
        <v>0</v>
      </c>
      <c r="P11" s="13">
        <f t="shared" si="3"/>
        <v>0</v>
      </c>
      <c r="Q11" s="14">
        <f t="shared" si="0"/>
        <v>0</v>
      </c>
      <c r="R11" s="15">
        <v>0.1</v>
      </c>
      <c r="S11" s="14">
        <f t="shared" si="1"/>
        <v>0</v>
      </c>
      <c r="T11" s="23"/>
      <c r="U11" s="12"/>
      <c r="V11" s="12">
        <f t="shared" si="2"/>
        <v>0</v>
      </c>
      <c r="Y11" s="17" t="e">
        <f>#REF!</f>
        <v>#REF!</v>
      </c>
      <c r="Z11" s="18">
        <f>L11</f>
        <v>0</v>
      </c>
      <c r="AA11" s="18">
        <f>V11</f>
        <v>0</v>
      </c>
      <c r="AB11" s="3"/>
      <c r="AC11" s="17"/>
      <c r="AD11" s="18"/>
      <c r="AE11" s="18"/>
    </row>
    <row r="12" spans="1:42" ht="24" customHeight="1" x14ac:dyDescent="0.3">
      <c r="A12" s="5">
        <v>2</v>
      </c>
      <c r="B12" s="6" t="s">
        <v>36</v>
      </c>
      <c r="C12" s="5" t="s">
        <v>37</v>
      </c>
      <c r="D12" s="5" t="s">
        <v>38</v>
      </c>
      <c r="E12" s="25" t="s">
        <v>39</v>
      </c>
      <c r="F12" s="5"/>
      <c r="G12" s="5"/>
      <c r="H12" s="5" t="s">
        <v>40</v>
      </c>
      <c r="I12" s="5" t="s">
        <v>40</v>
      </c>
      <c r="J12" s="22">
        <v>3</v>
      </c>
      <c r="K12" s="12">
        <v>17697</v>
      </c>
      <c r="L12" s="12">
        <v>1</v>
      </c>
      <c r="M12" s="12"/>
      <c r="N12" s="12">
        <v>3.35</v>
      </c>
      <c r="O12" s="12">
        <f>N12*K12*1.5</f>
        <v>88927.425000000003</v>
      </c>
      <c r="P12" s="13">
        <f t="shared" si="3"/>
        <v>0</v>
      </c>
      <c r="Q12" s="14">
        <f t="shared" si="0"/>
        <v>0</v>
      </c>
      <c r="R12" s="15">
        <v>0.1</v>
      </c>
      <c r="S12" s="14">
        <f t="shared" si="1"/>
        <v>8892.74</v>
      </c>
      <c r="T12" s="23"/>
      <c r="U12" s="12"/>
      <c r="V12" s="12">
        <f t="shared" si="2"/>
        <v>97820.17</v>
      </c>
      <c r="Y12" s="17" t="e">
        <f>#REF!</f>
        <v>#REF!</v>
      </c>
      <c r="Z12" s="18">
        <f>L12</f>
        <v>1</v>
      </c>
      <c r="AA12" s="18">
        <f>V12</f>
        <v>97820.17</v>
      </c>
      <c r="AC12" s="17"/>
      <c r="AD12" s="18"/>
      <c r="AE12" s="18"/>
    </row>
    <row r="13" spans="1:42" ht="4.5" hidden="1" customHeight="1" x14ac:dyDescent="0.3">
      <c r="A13" s="5">
        <v>5</v>
      </c>
      <c r="B13" s="24" t="s">
        <v>41</v>
      </c>
      <c r="C13" s="5"/>
      <c r="D13" s="5"/>
      <c r="E13" s="25"/>
      <c r="F13" s="5"/>
      <c r="G13" s="5"/>
      <c r="H13" s="26"/>
      <c r="I13" s="26"/>
      <c r="J13" s="22"/>
      <c r="K13" s="12">
        <v>17697</v>
      </c>
      <c r="L13" s="12"/>
      <c r="M13" s="27"/>
      <c r="N13" s="12"/>
      <c r="O13" s="12">
        <f>N13*K13*1.5</f>
        <v>0</v>
      </c>
      <c r="P13" s="13">
        <f t="shared" si="3"/>
        <v>0</v>
      </c>
      <c r="Q13" s="14">
        <f t="shared" si="0"/>
        <v>0</v>
      </c>
      <c r="R13" s="15">
        <v>0.1</v>
      </c>
      <c r="S13" s="14">
        <f t="shared" si="1"/>
        <v>0</v>
      </c>
      <c r="T13" s="23"/>
      <c r="U13" s="12"/>
      <c r="V13" s="12">
        <f t="shared" si="2"/>
        <v>0</v>
      </c>
      <c r="W13" s="3"/>
      <c r="Y13" s="17" t="e">
        <f>#REF!</f>
        <v>#REF!</v>
      </c>
      <c r="Z13" s="18">
        <f>L13</f>
        <v>0</v>
      </c>
      <c r="AA13" s="18">
        <f>V13</f>
        <v>0</v>
      </c>
      <c r="AC13" s="17"/>
      <c r="AD13" s="18"/>
      <c r="AE13" s="18"/>
    </row>
    <row r="14" spans="1:42" s="41" customFormat="1" ht="26.25" customHeight="1" thickBot="1" x14ac:dyDescent="0.35">
      <c r="A14" s="28">
        <v>3</v>
      </c>
      <c r="B14" s="29" t="s">
        <v>42</v>
      </c>
      <c r="C14" s="30" t="s">
        <v>28</v>
      </c>
      <c r="D14" s="30" t="s">
        <v>43</v>
      </c>
      <c r="E14" s="31" t="s">
        <v>44</v>
      </c>
      <c r="F14" s="30"/>
      <c r="G14" s="30"/>
      <c r="H14" s="32" t="s">
        <v>40</v>
      </c>
      <c r="I14" s="32" t="s">
        <v>40</v>
      </c>
      <c r="J14" s="33">
        <v>2</v>
      </c>
      <c r="K14" s="34">
        <v>17697</v>
      </c>
      <c r="L14" s="34">
        <v>1</v>
      </c>
      <c r="M14" s="35"/>
      <c r="N14" s="34">
        <v>4.83</v>
      </c>
      <c r="O14" s="35">
        <f>N14*K14</f>
        <v>85476.51</v>
      </c>
      <c r="P14" s="36">
        <f t="shared" si="3"/>
        <v>0</v>
      </c>
      <c r="Q14" s="37">
        <f t="shared" si="0"/>
        <v>0</v>
      </c>
      <c r="R14" s="38">
        <v>0.1</v>
      </c>
      <c r="S14" s="37">
        <f t="shared" si="1"/>
        <v>8547.65</v>
      </c>
      <c r="T14" s="39"/>
      <c r="U14" s="34"/>
      <c r="V14" s="35">
        <f t="shared" si="2"/>
        <v>94024.16</v>
      </c>
      <c r="W14" s="40"/>
      <c r="Y14" s="42" t="e">
        <f>#REF!</f>
        <v>#REF!</v>
      </c>
      <c r="Z14" s="43">
        <f>L14</f>
        <v>1</v>
      </c>
      <c r="AA14" s="43">
        <f>V14</f>
        <v>94024.16</v>
      </c>
      <c r="AC14" s="42"/>
      <c r="AD14" s="43"/>
      <c r="AE14" s="43"/>
    </row>
    <row r="15" spans="1:42" s="49" customFormat="1" ht="30" customHeight="1" thickBot="1" x14ac:dyDescent="0.35">
      <c r="A15" s="119" t="s">
        <v>45</v>
      </c>
      <c r="B15" s="120"/>
      <c r="C15" s="120"/>
      <c r="D15" s="44"/>
      <c r="E15" s="45"/>
      <c r="F15" s="44"/>
      <c r="G15" s="44"/>
      <c r="H15" s="44"/>
      <c r="I15" s="44"/>
      <c r="J15" s="46"/>
      <c r="K15" s="44"/>
      <c r="L15" s="47">
        <f>SUM(L9:L14)</f>
        <v>3</v>
      </c>
      <c r="M15" s="47"/>
      <c r="N15" s="47"/>
      <c r="O15" s="47">
        <f>SUM(O9:O14)</f>
        <v>318546</v>
      </c>
      <c r="P15" s="47"/>
      <c r="Q15" s="47">
        <f>SUM(Q9:Q14)</f>
        <v>0</v>
      </c>
      <c r="R15" s="47"/>
      <c r="S15" s="47">
        <f>SUM(S9:S14)</f>
        <v>31854.6</v>
      </c>
      <c r="T15" s="47">
        <f>SUM(T9:T13)</f>
        <v>0</v>
      </c>
      <c r="U15" s="47">
        <f>SUM(U9:U14)</f>
        <v>0</v>
      </c>
      <c r="V15" s="48">
        <f>ROUND(SUM(V9:V14),2)</f>
        <v>350400.61</v>
      </c>
      <c r="Y15" s="50" t="s">
        <v>46</v>
      </c>
      <c r="Z15" s="51">
        <f>SUM(Z9:Z14)</f>
        <v>2</v>
      </c>
      <c r="AA15" s="51">
        <f>SUM(AA9:AA14)</f>
        <v>191844.33000000002</v>
      </c>
      <c r="AB15" s="52"/>
      <c r="AC15" s="50" t="s">
        <v>47</v>
      </c>
      <c r="AD15" s="51">
        <f>SUM(AD9:AD14)</f>
        <v>1</v>
      </c>
      <c r="AE15" s="51">
        <f>SUM(AE9:AE14)</f>
        <v>158556.28</v>
      </c>
      <c r="AG15" s="52"/>
    </row>
    <row r="16" spans="1:42" ht="14.25" hidden="1" customHeight="1" x14ac:dyDescent="0.3">
      <c r="A16" s="53">
        <v>7</v>
      </c>
      <c r="B16" s="24" t="s">
        <v>48</v>
      </c>
      <c r="C16" s="5" t="s">
        <v>28</v>
      </c>
      <c r="D16" s="25" t="s">
        <v>49</v>
      </c>
      <c r="E16" s="25" t="s">
        <v>50</v>
      </c>
      <c r="F16" s="25"/>
      <c r="G16" s="25"/>
      <c r="H16" s="5" t="s">
        <v>51</v>
      </c>
      <c r="I16" s="5" t="s">
        <v>52</v>
      </c>
      <c r="J16" s="22">
        <v>4</v>
      </c>
      <c r="K16" s="12">
        <v>17697</v>
      </c>
      <c r="L16" s="54"/>
      <c r="M16" s="12"/>
      <c r="N16" s="12">
        <v>4.41</v>
      </c>
      <c r="O16" s="14">
        <f>K16*N16*1.25</f>
        <v>97554.712500000009</v>
      </c>
      <c r="P16" s="13">
        <f>IF(F16&gt;0,25%,0)</f>
        <v>0</v>
      </c>
      <c r="Q16" s="14">
        <f>ROUND((O16+S16)*P16,2)</f>
        <v>0</v>
      </c>
      <c r="R16" s="15">
        <v>1.1000000000000001</v>
      </c>
      <c r="S16" s="14">
        <f>ROUND(O16*R16*L16,2)</f>
        <v>0</v>
      </c>
      <c r="T16" s="23"/>
      <c r="U16" s="12"/>
      <c r="V16" s="14">
        <f t="shared" ref="V16:V71" si="4">ROUND(O16*L16+S16+U16,2)</f>
        <v>0</v>
      </c>
      <c r="W16" s="3"/>
      <c r="Y16" s="17" t="e">
        <f>#REF!</f>
        <v>#REF!</v>
      </c>
      <c r="Z16" s="18">
        <f t="shared" ref="Z16:Z23" si="5">L16</f>
        <v>0</v>
      </c>
      <c r="AA16" s="18">
        <f t="shared" ref="AA16:AA23" si="6">V16</f>
        <v>0</v>
      </c>
      <c r="AC16" s="17"/>
      <c r="AD16" s="55"/>
      <c r="AE16" s="18"/>
    </row>
    <row r="17" spans="1:31" ht="20.25" customHeight="1" x14ac:dyDescent="0.3">
      <c r="A17" s="53">
        <v>4</v>
      </c>
      <c r="B17" s="24" t="s">
        <v>53</v>
      </c>
      <c r="C17" s="5" t="s">
        <v>28</v>
      </c>
      <c r="D17" s="5" t="s">
        <v>54</v>
      </c>
      <c r="E17" s="25" t="s">
        <v>55</v>
      </c>
      <c r="F17" s="5"/>
      <c r="G17" s="5"/>
      <c r="H17" s="5" t="s">
        <v>51</v>
      </c>
      <c r="I17" s="5" t="s">
        <v>56</v>
      </c>
      <c r="J17" s="22">
        <v>2</v>
      </c>
      <c r="K17" s="12">
        <v>17697</v>
      </c>
      <c r="L17" s="54">
        <v>1</v>
      </c>
      <c r="M17" s="56">
        <v>1</v>
      </c>
      <c r="N17" s="12">
        <v>7.1849999999999996</v>
      </c>
      <c r="O17" s="14">
        <f>K17*N17</f>
        <v>127152.94499999999</v>
      </c>
      <c r="P17" s="13">
        <f>IF(F17&gt;0,25%,0)</f>
        <v>0</v>
      </c>
      <c r="Q17" s="14">
        <f>ROUND((O17+S17)*P17,2)</f>
        <v>0</v>
      </c>
      <c r="R17" s="15">
        <v>0.1</v>
      </c>
      <c r="S17" s="14">
        <f>ROUND(O17*R17*L17,2)</f>
        <v>12715.29</v>
      </c>
      <c r="T17" s="23"/>
      <c r="U17" s="12"/>
      <c r="V17" s="14">
        <f t="shared" si="4"/>
        <v>139868.24</v>
      </c>
      <c r="W17" s="3"/>
      <c r="Y17" s="17"/>
      <c r="Z17" s="18"/>
      <c r="AA17" s="18"/>
      <c r="AC17" s="17" t="e">
        <f>#REF!</f>
        <v>#REF!</v>
      </c>
      <c r="AD17" s="55">
        <f>L17</f>
        <v>1</v>
      </c>
      <c r="AE17" s="18">
        <f>V17</f>
        <v>139868.24</v>
      </c>
    </row>
    <row r="18" spans="1:31" ht="21" customHeight="1" x14ac:dyDescent="0.3">
      <c r="A18" s="53">
        <v>5</v>
      </c>
      <c r="B18" s="24" t="s">
        <v>57</v>
      </c>
      <c r="C18" s="5" t="s">
        <v>28</v>
      </c>
      <c r="D18" s="25" t="s">
        <v>58</v>
      </c>
      <c r="E18" s="25" t="s">
        <v>59</v>
      </c>
      <c r="F18" s="25"/>
      <c r="G18" s="25"/>
      <c r="H18" s="5" t="s">
        <v>51</v>
      </c>
      <c r="I18" s="5" t="s">
        <v>56</v>
      </c>
      <c r="J18" s="22">
        <v>1</v>
      </c>
      <c r="K18" s="12">
        <v>17697</v>
      </c>
      <c r="L18" s="57">
        <v>0.125</v>
      </c>
      <c r="M18" s="12" t="s">
        <v>28</v>
      </c>
      <c r="N18" s="58">
        <v>8.1150000000000002</v>
      </c>
      <c r="O18" s="14">
        <f t="shared" ref="O18:O71" si="7">K18*N18</f>
        <v>143611.155</v>
      </c>
      <c r="P18" s="13">
        <f>IF(F18&gt;0,25%,0)</f>
        <v>0</v>
      </c>
      <c r="Q18" s="14">
        <f>ROUND((O18+S18)*P18,2)</f>
        <v>0</v>
      </c>
      <c r="R18" s="15">
        <v>0.1</v>
      </c>
      <c r="S18" s="14">
        <f>ROUND(O18*R18*L18,2)</f>
        <v>1795.14</v>
      </c>
      <c r="T18" s="23"/>
      <c r="U18" s="12"/>
      <c r="V18" s="14">
        <f t="shared" si="4"/>
        <v>19746.53</v>
      </c>
      <c r="W18" s="3"/>
      <c r="Y18" s="17"/>
      <c r="Z18" s="18"/>
      <c r="AA18" s="18"/>
      <c r="AC18" s="17" t="e">
        <f>#REF!</f>
        <v>#REF!</v>
      </c>
      <c r="AD18" s="55">
        <f>L18</f>
        <v>0.125</v>
      </c>
      <c r="AE18" s="18">
        <f>V18</f>
        <v>19746.53</v>
      </c>
    </row>
    <row r="19" spans="1:31" ht="21" customHeight="1" x14ac:dyDescent="0.3">
      <c r="A19" s="53">
        <v>6</v>
      </c>
      <c r="B19" s="24" t="s">
        <v>48</v>
      </c>
      <c r="C19" s="5" t="s">
        <v>28</v>
      </c>
      <c r="D19" s="25" t="s">
        <v>60</v>
      </c>
      <c r="E19" s="25" t="s">
        <v>59</v>
      </c>
      <c r="F19" s="25"/>
      <c r="G19" s="25"/>
      <c r="H19" s="26" t="s">
        <v>51</v>
      </c>
      <c r="I19" s="5" t="s">
        <v>61</v>
      </c>
      <c r="J19" s="22">
        <v>1</v>
      </c>
      <c r="K19" s="12">
        <v>17697</v>
      </c>
      <c r="L19" s="54">
        <v>1</v>
      </c>
      <c r="M19" s="12" t="s">
        <v>28</v>
      </c>
      <c r="N19" s="58">
        <v>7.125</v>
      </c>
      <c r="O19" s="14">
        <f t="shared" si="7"/>
        <v>126091.125</v>
      </c>
      <c r="P19" s="13">
        <f>IF(F19&gt;0,25%,0)</f>
        <v>0</v>
      </c>
      <c r="Q19" s="14">
        <f>ROUND((O19+S19)*P19,2)</f>
        <v>0</v>
      </c>
      <c r="R19" s="15">
        <v>0.1</v>
      </c>
      <c r="S19" s="14">
        <f>ROUND(O19*R19*L19,2)</f>
        <v>12609.11</v>
      </c>
      <c r="T19" s="23"/>
      <c r="U19" s="12"/>
      <c r="V19" s="14">
        <f>ROUND(O19*L19+S19+U19,2)</f>
        <v>138700.24</v>
      </c>
      <c r="W19" s="3"/>
      <c r="Y19" s="17" t="e">
        <f>#REF!</f>
        <v>#REF!</v>
      </c>
      <c r="Z19" s="18">
        <f t="shared" si="5"/>
        <v>1</v>
      </c>
      <c r="AA19" s="18">
        <f t="shared" si="6"/>
        <v>138700.24</v>
      </c>
      <c r="AC19" s="17"/>
      <c r="AD19" s="55"/>
      <c r="AE19" s="18"/>
    </row>
    <row r="20" spans="1:31" ht="24.75" customHeight="1" x14ac:dyDescent="0.3">
      <c r="A20" s="53">
        <v>7</v>
      </c>
      <c r="B20" s="24" t="s">
        <v>62</v>
      </c>
      <c r="C20" s="5" t="s">
        <v>37</v>
      </c>
      <c r="D20" s="25" t="s">
        <v>63</v>
      </c>
      <c r="E20" s="25" t="s">
        <v>59</v>
      </c>
      <c r="F20" s="25"/>
      <c r="G20" s="25"/>
      <c r="H20" s="5" t="s">
        <v>51</v>
      </c>
      <c r="I20" s="5" t="s">
        <v>52</v>
      </c>
      <c r="J20" s="22">
        <v>4</v>
      </c>
      <c r="K20" s="12">
        <v>17697</v>
      </c>
      <c r="L20" s="54">
        <v>1.5</v>
      </c>
      <c r="M20" s="12" t="s">
        <v>28</v>
      </c>
      <c r="N20" s="58">
        <v>4.53</v>
      </c>
      <c r="O20" s="14">
        <f t="shared" si="7"/>
        <v>80167.41</v>
      </c>
      <c r="P20" s="13">
        <f t="shared" si="3"/>
        <v>0</v>
      </c>
      <c r="Q20" s="14">
        <f t="shared" ref="Q20:Q71" si="8">ROUND((O20+S20)*P20,2)</f>
        <v>0</v>
      </c>
      <c r="R20" s="15">
        <v>0.1</v>
      </c>
      <c r="S20" s="14">
        <f t="shared" ref="S20:S71" si="9">ROUND(O20*R20*L20,2)</f>
        <v>12025.11</v>
      </c>
      <c r="T20" s="23"/>
      <c r="U20" s="12"/>
      <c r="V20" s="14">
        <f>ROUND(O20*L20+S20+U20,2)</f>
        <v>132276.23000000001</v>
      </c>
      <c r="W20" s="3"/>
      <c r="Y20" s="17" t="e">
        <f>#REF!</f>
        <v>#REF!</v>
      </c>
      <c r="Z20" s="18">
        <f t="shared" si="5"/>
        <v>1.5</v>
      </c>
      <c r="AA20" s="18">
        <f t="shared" si="6"/>
        <v>132276.23000000001</v>
      </c>
      <c r="AC20" s="17"/>
      <c r="AD20" s="55"/>
      <c r="AE20" s="18"/>
    </row>
    <row r="21" spans="1:31" ht="24" customHeight="1" x14ac:dyDescent="0.3">
      <c r="A21" s="53">
        <v>8</v>
      </c>
      <c r="B21" s="24" t="s">
        <v>64</v>
      </c>
      <c r="C21" s="5" t="s">
        <v>37</v>
      </c>
      <c r="D21" s="25" t="s">
        <v>65</v>
      </c>
      <c r="E21" s="25" t="s">
        <v>66</v>
      </c>
      <c r="F21" s="25"/>
      <c r="G21" s="25"/>
      <c r="H21" s="5" t="s">
        <v>51</v>
      </c>
      <c r="I21" s="5" t="s">
        <v>52</v>
      </c>
      <c r="J21" s="22">
        <v>4</v>
      </c>
      <c r="K21" s="12">
        <v>17697</v>
      </c>
      <c r="L21" s="54">
        <v>0.5</v>
      </c>
      <c r="M21" s="56">
        <v>1</v>
      </c>
      <c r="N21" s="58">
        <v>4.34</v>
      </c>
      <c r="O21" s="14">
        <f t="shared" si="7"/>
        <v>76804.98</v>
      </c>
      <c r="P21" s="13">
        <f t="shared" si="3"/>
        <v>0</v>
      </c>
      <c r="Q21" s="14">
        <f t="shared" si="8"/>
        <v>0</v>
      </c>
      <c r="R21" s="15">
        <v>0.1</v>
      </c>
      <c r="S21" s="14">
        <f t="shared" si="9"/>
        <v>3840.25</v>
      </c>
      <c r="T21" s="23"/>
      <c r="U21" s="12"/>
      <c r="V21" s="14">
        <f t="shared" si="4"/>
        <v>42242.74</v>
      </c>
      <c r="W21" s="3"/>
      <c r="Y21" s="17" t="e">
        <f>#REF!</f>
        <v>#REF!</v>
      </c>
      <c r="Z21" s="18">
        <f t="shared" si="5"/>
        <v>0.5</v>
      </c>
      <c r="AA21" s="18">
        <f t="shared" si="6"/>
        <v>42242.74</v>
      </c>
      <c r="AC21" s="17"/>
      <c r="AD21" s="55"/>
      <c r="AE21" s="18"/>
    </row>
    <row r="22" spans="1:31" ht="14.25" hidden="1" customHeight="1" x14ac:dyDescent="0.3">
      <c r="A22" s="53">
        <v>25</v>
      </c>
      <c r="B22" s="24" t="s">
        <v>67</v>
      </c>
      <c r="C22" s="5" t="s">
        <v>37</v>
      </c>
      <c r="D22" s="25"/>
      <c r="E22" s="25"/>
      <c r="F22" s="25"/>
      <c r="G22" s="25"/>
      <c r="H22" s="26"/>
      <c r="I22" s="5" t="s">
        <v>68</v>
      </c>
      <c r="J22" s="22">
        <v>5</v>
      </c>
      <c r="K22" s="12">
        <v>17697</v>
      </c>
      <c r="L22" s="54"/>
      <c r="M22" s="12"/>
      <c r="N22" s="58"/>
      <c r="O22" s="14">
        <f t="shared" si="7"/>
        <v>0</v>
      </c>
      <c r="P22" s="13">
        <f t="shared" si="3"/>
        <v>0</v>
      </c>
      <c r="Q22" s="14">
        <f t="shared" si="8"/>
        <v>0</v>
      </c>
      <c r="R22" s="15">
        <v>0.1</v>
      </c>
      <c r="S22" s="14">
        <f t="shared" si="9"/>
        <v>0</v>
      </c>
      <c r="T22" s="23"/>
      <c r="U22" s="12"/>
      <c r="V22" s="14">
        <f t="shared" si="4"/>
        <v>0</v>
      </c>
      <c r="W22" s="3"/>
      <c r="Y22" s="17" t="e">
        <f>#REF!</f>
        <v>#REF!</v>
      </c>
      <c r="Z22" s="18">
        <f t="shared" si="5"/>
        <v>0</v>
      </c>
      <c r="AA22" s="18">
        <f t="shared" si="6"/>
        <v>0</v>
      </c>
      <c r="AC22" s="17"/>
      <c r="AD22" s="55"/>
      <c r="AE22" s="18"/>
    </row>
    <row r="23" spans="1:31" ht="14.25" hidden="1" customHeight="1" x14ac:dyDescent="0.3">
      <c r="A23" s="53">
        <v>26</v>
      </c>
      <c r="B23" s="24" t="s">
        <v>69</v>
      </c>
      <c r="C23" s="5" t="s">
        <v>37</v>
      </c>
      <c r="D23" s="25"/>
      <c r="E23" s="25"/>
      <c r="F23" s="25"/>
      <c r="G23" s="25"/>
      <c r="H23" s="26"/>
      <c r="I23" s="5" t="s">
        <v>70</v>
      </c>
      <c r="J23" s="22">
        <v>6</v>
      </c>
      <c r="K23" s="12">
        <v>17697</v>
      </c>
      <c r="L23" s="54"/>
      <c r="M23" s="12"/>
      <c r="N23" s="58"/>
      <c r="O23" s="14">
        <f t="shared" si="7"/>
        <v>0</v>
      </c>
      <c r="P23" s="13">
        <f t="shared" si="3"/>
        <v>0</v>
      </c>
      <c r="Q23" s="14">
        <f t="shared" si="8"/>
        <v>0</v>
      </c>
      <c r="R23" s="15">
        <v>0.1</v>
      </c>
      <c r="S23" s="14">
        <f t="shared" si="9"/>
        <v>0</v>
      </c>
      <c r="T23" s="23"/>
      <c r="U23" s="12"/>
      <c r="V23" s="14">
        <f t="shared" si="4"/>
        <v>0</v>
      </c>
      <c r="W23" s="3"/>
      <c r="Y23" s="17" t="e">
        <f>#REF!</f>
        <v>#REF!</v>
      </c>
      <c r="Z23" s="18">
        <f t="shared" si="5"/>
        <v>0</v>
      </c>
      <c r="AA23" s="18">
        <f t="shared" si="6"/>
        <v>0</v>
      </c>
      <c r="AC23" s="17"/>
      <c r="AD23" s="55"/>
      <c r="AE23" s="18"/>
    </row>
    <row r="24" spans="1:31" ht="14.25" hidden="1" customHeight="1" x14ac:dyDescent="0.3">
      <c r="A24" s="53">
        <v>27</v>
      </c>
      <c r="B24" s="24" t="s">
        <v>71</v>
      </c>
      <c r="C24" s="5" t="s">
        <v>37</v>
      </c>
      <c r="D24" s="5"/>
      <c r="E24" s="25"/>
      <c r="F24" s="5"/>
      <c r="G24" s="5"/>
      <c r="H24" s="5"/>
      <c r="I24" s="5" t="s">
        <v>72</v>
      </c>
      <c r="J24" s="22">
        <v>7</v>
      </c>
      <c r="K24" s="12">
        <v>17697</v>
      </c>
      <c r="L24" s="54"/>
      <c r="M24" s="12"/>
      <c r="N24" s="58"/>
      <c r="O24" s="14">
        <f t="shared" si="7"/>
        <v>0</v>
      </c>
      <c r="P24" s="13">
        <f t="shared" si="3"/>
        <v>0</v>
      </c>
      <c r="Q24" s="14">
        <f t="shared" si="8"/>
        <v>0</v>
      </c>
      <c r="R24" s="15">
        <v>0.1</v>
      </c>
      <c r="S24" s="14">
        <f t="shared" si="9"/>
        <v>0</v>
      </c>
      <c r="T24" s="23"/>
      <c r="U24" s="12"/>
      <c r="V24" s="14">
        <f t="shared" si="4"/>
        <v>0</v>
      </c>
      <c r="W24" s="3"/>
      <c r="Y24" s="17"/>
      <c r="Z24" s="18"/>
      <c r="AA24" s="18"/>
      <c r="AC24" s="17" t="e">
        <f>#REF!</f>
        <v>#REF!</v>
      </c>
      <c r="AD24" s="55">
        <f>L24</f>
        <v>0</v>
      </c>
      <c r="AE24" s="18">
        <f>V24</f>
        <v>0</v>
      </c>
    </row>
    <row r="25" spans="1:31" ht="14.25" hidden="1" customHeight="1" x14ac:dyDescent="0.3">
      <c r="A25" s="53">
        <v>30</v>
      </c>
      <c r="B25" s="24" t="s">
        <v>73</v>
      </c>
      <c r="C25" s="5"/>
      <c r="D25" s="5" t="s">
        <v>74</v>
      </c>
      <c r="E25" s="25"/>
      <c r="F25" s="5"/>
      <c r="G25" s="5"/>
      <c r="H25" s="26"/>
      <c r="I25" s="5" t="s">
        <v>75</v>
      </c>
      <c r="J25" s="22">
        <v>8</v>
      </c>
      <c r="K25" s="12">
        <v>17697</v>
      </c>
      <c r="L25" s="54"/>
      <c r="M25" s="25"/>
      <c r="N25" s="58"/>
      <c r="O25" s="14">
        <f t="shared" si="7"/>
        <v>0</v>
      </c>
      <c r="P25" s="13">
        <f t="shared" si="3"/>
        <v>0</v>
      </c>
      <c r="Q25" s="14">
        <f t="shared" si="8"/>
        <v>0</v>
      </c>
      <c r="R25" s="15">
        <v>0.1</v>
      </c>
      <c r="S25" s="14">
        <f t="shared" si="9"/>
        <v>0</v>
      </c>
      <c r="T25" s="23"/>
      <c r="U25" s="12"/>
      <c r="V25" s="14">
        <f t="shared" si="4"/>
        <v>0</v>
      </c>
      <c r="Y25" s="17"/>
      <c r="Z25" s="18"/>
      <c r="AA25" s="18"/>
      <c r="AC25" s="17" t="e">
        <f>#REF!</f>
        <v>#REF!</v>
      </c>
      <c r="AD25" s="55">
        <f t="shared" ref="AD25:AD52" si="10">L25</f>
        <v>0</v>
      </c>
      <c r="AE25" s="18">
        <f t="shared" ref="AE25:AE52" si="11">V25</f>
        <v>0</v>
      </c>
    </row>
    <row r="26" spans="1:31" s="41" customFormat="1" ht="23.25" customHeight="1" x14ac:dyDescent="0.3">
      <c r="A26" s="59">
        <v>10</v>
      </c>
      <c r="B26" s="60" t="s">
        <v>76</v>
      </c>
      <c r="C26" s="28" t="s">
        <v>28</v>
      </c>
      <c r="D26" s="28" t="s">
        <v>77</v>
      </c>
      <c r="E26" s="61" t="s">
        <v>78</v>
      </c>
      <c r="F26" s="28"/>
      <c r="G26" s="28"/>
      <c r="H26" s="62" t="s">
        <v>51</v>
      </c>
      <c r="I26" s="5" t="s">
        <v>52</v>
      </c>
      <c r="J26" s="22">
        <v>4</v>
      </c>
      <c r="K26" s="35">
        <v>17697</v>
      </c>
      <c r="L26" s="63">
        <v>0.5</v>
      </c>
      <c r="M26" s="61"/>
      <c r="N26" s="64">
        <v>3.36</v>
      </c>
      <c r="O26" s="37">
        <f>K26*N26*1.5</f>
        <v>89192.88</v>
      </c>
      <c r="P26" s="36">
        <f t="shared" si="3"/>
        <v>0</v>
      </c>
      <c r="Q26" s="37">
        <f t="shared" si="8"/>
        <v>0</v>
      </c>
      <c r="R26" s="38">
        <v>0.1</v>
      </c>
      <c r="S26" s="37">
        <f t="shared" si="9"/>
        <v>4459.6400000000003</v>
      </c>
      <c r="T26" s="65"/>
      <c r="U26" s="35"/>
      <c r="V26" s="37">
        <f t="shared" si="4"/>
        <v>49056.08</v>
      </c>
      <c r="Y26" s="42"/>
      <c r="Z26" s="43"/>
      <c r="AA26" s="43"/>
      <c r="AB26" s="40"/>
      <c r="AC26" s="42" t="e">
        <f>#REF!</f>
        <v>#REF!</v>
      </c>
      <c r="AD26" s="66">
        <f t="shared" si="10"/>
        <v>0.5</v>
      </c>
      <c r="AE26" s="43">
        <f t="shared" si="11"/>
        <v>49056.08</v>
      </c>
    </row>
    <row r="27" spans="1:31" ht="14.25" hidden="1" customHeight="1" x14ac:dyDescent="0.3">
      <c r="A27" s="53">
        <v>32</v>
      </c>
      <c r="B27" s="24" t="s">
        <v>79</v>
      </c>
      <c r="C27" s="5"/>
      <c r="D27" s="25"/>
      <c r="E27" s="25"/>
      <c r="F27" s="25"/>
      <c r="G27" s="25"/>
      <c r="H27" s="26"/>
      <c r="I27" s="26"/>
      <c r="J27" s="22"/>
      <c r="K27" s="12">
        <v>17697</v>
      </c>
      <c r="L27" s="54"/>
      <c r="M27" s="25"/>
      <c r="N27" s="58"/>
      <c r="O27" s="14">
        <f t="shared" si="7"/>
        <v>0</v>
      </c>
      <c r="P27" s="13">
        <f t="shared" si="3"/>
        <v>0</v>
      </c>
      <c r="Q27" s="14">
        <f t="shared" si="8"/>
        <v>0</v>
      </c>
      <c r="R27" s="15">
        <v>0.1</v>
      </c>
      <c r="S27" s="14">
        <f t="shared" si="9"/>
        <v>0</v>
      </c>
      <c r="T27" s="23"/>
      <c r="U27" s="12"/>
      <c r="V27" s="14">
        <f t="shared" si="4"/>
        <v>0</v>
      </c>
      <c r="Y27" s="17"/>
      <c r="Z27" s="18"/>
      <c r="AA27" s="18"/>
      <c r="AB27" s="3"/>
      <c r="AC27" s="17" t="e">
        <f>#REF!</f>
        <v>#REF!</v>
      </c>
      <c r="AD27" s="55">
        <f t="shared" si="10"/>
        <v>0</v>
      </c>
      <c r="AE27" s="18">
        <f t="shared" si="11"/>
        <v>0</v>
      </c>
    </row>
    <row r="28" spans="1:31" ht="14.25" hidden="1" customHeight="1" x14ac:dyDescent="0.3">
      <c r="A28" s="53">
        <v>33</v>
      </c>
      <c r="B28" s="24" t="s">
        <v>80</v>
      </c>
      <c r="C28" s="5"/>
      <c r="D28" s="25"/>
      <c r="E28" s="25"/>
      <c r="F28" s="25"/>
      <c r="G28" s="25"/>
      <c r="H28" s="26"/>
      <c r="I28" s="26"/>
      <c r="J28" s="22"/>
      <c r="K28" s="12">
        <v>17697</v>
      </c>
      <c r="L28" s="54"/>
      <c r="M28" s="25"/>
      <c r="N28" s="58"/>
      <c r="O28" s="14">
        <f t="shared" si="7"/>
        <v>0</v>
      </c>
      <c r="P28" s="13">
        <f t="shared" si="3"/>
        <v>0</v>
      </c>
      <c r="Q28" s="14">
        <f t="shared" si="8"/>
        <v>0</v>
      </c>
      <c r="R28" s="15">
        <v>0.1</v>
      </c>
      <c r="S28" s="14">
        <f t="shared" si="9"/>
        <v>0</v>
      </c>
      <c r="T28" s="23"/>
      <c r="U28" s="12"/>
      <c r="V28" s="14">
        <f t="shared" si="4"/>
        <v>0</v>
      </c>
      <c r="Y28" s="17"/>
      <c r="Z28" s="18"/>
      <c r="AA28" s="18"/>
      <c r="AB28" s="3"/>
      <c r="AC28" s="17" t="e">
        <f>#REF!</f>
        <v>#REF!</v>
      </c>
      <c r="AD28" s="55">
        <f t="shared" si="10"/>
        <v>0</v>
      </c>
      <c r="AE28" s="18">
        <f t="shared" si="11"/>
        <v>0</v>
      </c>
    </row>
    <row r="29" spans="1:31" ht="24.75" customHeight="1" x14ac:dyDescent="0.3">
      <c r="A29" s="53">
        <v>12</v>
      </c>
      <c r="B29" s="24" t="s">
        <v>81</v>
      </c>
      <c r="C29" s="5" t="s">
        <v>28</v>
      </c>
      <c r="D29" s="61" t="s">
        <v>82</v>
      </c>
      <c r="E29" s="61" t="s">
        <v>55</v>
      </c>
      <c r="F29" s="25"/>
      <c r="G29" s="25"/>
      <c r="H29" s="26" t="s">
        <v>51</v>
      </c>
      <c r="I29" s="26" t="s">
        <v>61</v>
      </c>
      <c r="J29" s="22">
        <v>3</v>
      </c>
      <c r="K29" s="12">
        <v>17697</v>
      </c>
      <c r="L29" s="54">
        <v>1.25</v>
      </c>
      <c r="M29" s="25" t="s">
        <v>83</v>
      </c>
      <c r="N29" s="58">
        <v>6.21</v>
      </c>
      <c r="O29" s="14">
        <f t="shared" si="7"/>
        <v>109898.37</v>
      </c>
      <c r="P29" s="13">
        <f t="shared" si="3"/>
        <v>0</v>
      </c>
      <c r="Q29" s="14">
        <f t="shared" si="8"/>
        <v>0</v>
      </c>
      <c r="R29" s="15">
        <v>0.1</v>
      </c>
      <c r="S29" s="14">
        <f t="shared" si="9"/>
        <v>13737.3</v>
      </c>
      <c r="T29" s="23"/>
      <c r="U29" s="12"/>
      <c r="V29" s="14">
        <f>ROUND(O29*L29+S29+U29,2)</f>
        <v>151110.26</v>
      </c>
      <c r="Y29" s="17"/>
      <c r="Z29" s="18"/>
      <c r="AA29" s="18"/>
      <c r="AB29" s="3"/>
      <c r="AC29" s="17" t="e">
        <f>#REF!</f>
        <v>#REF!</v>
      </c>
      <c r="AD29" s="55">
        <f t="shared" si="10"/>
        <v>1.25</v>
      </c>
      <c r="AE29" s="18">
        <f t="shared" si="11"/>
        <v>151110.26</v>
      </c>
    </row>
    <row r="30" spans="1:31" ht="24.75" customHeight="1" x14ac:dyDescent="0.3">
      <c r="A30" s="53">
        <v>13</v>
      </c>
      <c r="B30" s="24" t="s">
        <v>81</v>
      </c>
      <c r="C30" s="5" t="s">
        <v>37</v>
      </c>
      <c r="D30" s="61" t="s">
        <v>84</v>
      </c>
      <c r="E30" s="61" t="s">
        <v>85</v>
      </c>
      <c r="F30" s="25"/>
      <c r="G30" s="25"/>
      <c r="H30" s="26" t="s">
        <v>51</v>
      </c>
      <c r="I30" s="26" t="s">
        <v>52</v>
      </c>
      <c r="J30" s="22">
        <v>4</v>
      </c>
      <c r="K30" s="12">
        <v>17697</v>
      </c>
      <c r="L30" s="54">
        <v>1.25</v>
      </c>
      <c r="M30" s="25"/>
      <c r="N30" s="58">
        <f>'[1]РАСЧЁТЫ стар. окл на 01.01.21'!O30*1.5</f>
        <v>5.1150000000000002</v>
      </c>
      <c r="O30" s="14">
        <f t="shared" si="7"/>
        <v>90520.154999999999</v>
      </c>
      <c r="P30" s="13">
        <f t="shared" si="3"/>
        <v>0</v>
      </c>
      <c r="Q30" s="14">
        <f t="shared" si="8"/>
        <v>0</v>
      </c>
      <c r="R30" s="15">
        <v>0.1</v>
      </c>
      <c r="S30" s="14">
        <f t="shared" si="9"/>
        <v>11315.02</v>
      </c>
      <c r="T30" s="23"/>
      <c r="U30" s="12"/>
      <c r="V30" s="14">
        <f t="shared" si="4"/>
        <v>124465.21</v>
      </c>
      <c r="Y30" s="17"/>
      <c r="Z30" s="18"/>
      <c r="AA30" s="18"/>
      <c r="AB30" s="3"/>
      <c r="AC30" s="17" t="e">
        <f>#REF!</f>
        <v>#REF!</v>
      </c>
      <c r="AD30" s="55">
        <f t="shared" si="10"/>
        <v>1.25</v>
      </c>
      <c r="AE30" s="18">
        <f t="shared" si="11"/>
        <v>124465.21</v>
      </c>
    </row>
    <row r="31" spans="1:31" ht="24.75" customHeight="1" x14ac:dyDescent="0.3">
      <c r="A31" s="53">
        <v>14</v>
      </c>
      <c r="B31" s="24" t="s">
        <v>81</v>
      </c>
      <c r="C31" s="5" t="s">
        <v>28</v>
      </c>
      <c r="D31" s="25" t="s">
        <v>86</v>
      </c>
      <c r="E31" s="25" t="s">
        <v>59</v>
      </c>
      <c r="F31" s="25"/>
      <c r="G31" s="25"/>
      <c r="H31" s="26" t="s">
        <v>51</v>
      </c>
      <c r="I31" s="26" t="s">
        <v>61</v>
      </c>
      <c r="J31" s="22">
        <v>2</v>
      </c>
      <c r="K31" s="12">
        <v>17697</v>
      </c>
      <c r="L31" s="54">
        <v>1.25</v>
      </c>
      <c r="M31" s="25" t="s">
        <v>87</v>
      </c>
      <c r="N31" s="58">
        <f>'[1]РАСЧЁТЫ стар. окл на 01.01.21'!O31*1.5</f>
        <v>6.7649999999999997</v>
      </c>
      <c r="O31" s="14">
        <f t="shared" si="7"/>
        <v>119720.20499999999</v>
      </c>
      <c r="P31" s="13">
        <f t="shared" si="3"/>
        <v>0</v>
      </c>
      <c r="Q31" s="14">
        <f t="shared" si="8"/>
        <v>0</v>
      </c>
      <c r="R31" s="15">
        <v>0.1</v>
      </c>
      <c r="S31" s="14">
        <f t="shared" si="9"/>
        <v>14965.03</v>
      </c>
      <c r="T31" s="23"/>
      <c r="U31" s="12"/>
      <c r="V31" s="14">
        <f t="shared" si="4"/>
        <v>164615.29</v>
      </c>
      <c r="Y31" s="17"/>
      <c r="Z31" s="18"/>
      <c r="AA31" s="18"/>
      <c r="AB31" s="3"/>
      <c r="AC31" s="17" t="e">
        <f>#REF!</f>
        <v>#REF!</v>
      </c>
      <c r="AD31" s="55">
        <f t="shared" si="10"/>
        <v>1.25</v>
      </c>
      <c r="AE31" s="18">
        <f t="shared" si="11"/>
        <v>164615.29</v>
      </c>
    </row>
    <row r="32" spans="1:31" ht="23.25" customHeight="1" x14ac:dyDescent="0.3">
      <c r="A32" s="53">
        <v>15</v>
      </c>
      <c r="B32" s="24" t="s">
        <v>81</v>
      </c>
      <c r="C32" s="5" t="s">
        <v>37</v>
      </c>
      <c r="D32" s="25" t="s">
        <v>88</v>
      </c>
      <c r="E32" s="25" t="s">
        <v>85</v>
      </c>
      <c r="F32" s="25"/>
      <c r="G32" s="25"/>
      <c r="H32" s="26" t="s">
        <v>51</v>
      </c>
      <c r="I32" s="26" t="s">
        <v>52</v>
      </c>
      <c r="J32" s="22">
        <v>4</v>
      </c>
      <c r="K32" s="12">
        <v>17697</v>
      </c>
      <c r="L32" s="54">
        <v>1.25</v>
      </c>
      <c r="M32" s="25"/>
      <c r="N32" s="58">
        <f>'[1]РАСЧЁТЫ стар. окл на 01.01.21'!O32*1.5</f>
        <v>5.1150000000000002</v>
      </c>
      <c r="O32" s="14">
        <f t="shared" si="7"/>
        <v>90520.154999999999</v>
      </c>
      <c r="P32" s="13">
        <f t="shared" si="3"/>
        <v>0</v>
      </c>
      <c r="Q32" s="14">
        <f t="shared" si="8"/>
        <v>0</v>
      </c>
      <c r="R32" s="15">
        <v>0.1</v>
      </c>
      <c r="S32" s="14">
        <f t="shared" si="9"/>
        <v>11315.02</v>
      </c>
      <c r="T32" s="23"/>
      <c r="U32" s="12"/>
      <c r="V32" s="14">
        <f t="shared" si="4"/>
        <v>124465.21</v>
      </c>
      <c r="Y32" s="17"/>
      <c r="Z32" s="18"/>
      <c r="AA32" s="18"/>
      <c r="AB32" s="3"/>
      <c r="AC32" s="17" t="e">
        <f>#REF!</f>
        <v>#REF!</v>
      </c>
      <c r="AD32" s="55">
        <f t="shared" si="10"/>
        <v>1.25</v>
      </c>
      <c r="AE32" s="18">
        <f t="shared" si="11"/>
        <v>124465.21</v>
      </c>
    </row>
    <row r="33" spans="1:31" ht="22.5" customHeight="1" x14ac:dyDescent="0.3">
      <c r="A33" s="53">
        <v>16</v>
      </c>
      <c r="B33" s="24" t="s">
        <v>81</v>
      </c>
      <c r="C33" s="5" t="s">
        <v>28</v>
      </c>
      <c r="D33" s="25" t="s">
        <v>89</v>
      </c>
      <c r="E33" s="25" t="s">
        <v>90</v>
      </c>
      <c r="F33" s="25"/>
      <c r="G33" s="25"/>
      <c r="H33" s="26" t="s">
        <v>51</v>
      </c>
      <c r="I33" s="26" t="s">
        <v>61</v>
      </c>
      <c r="J33" s="22">
        <v>4</v>
      </c>
      <c r="K33" s="12">
        <v>17697</v>
      </c>
      <c r="L33" s="54">
        <v>1.25</v>
      </c>
      <c r="M33" s="25"/>
      <c r="N33" s="58">
        <f>'[1]РАСЧЁТЫ стар. окл на 01.01.21'!O33*1.5</f>
        <v>5.67</v>
      </c>
      <c r="O33" s="14">
        <f t="shared" si="7"/>
        <v>100341.99</v>
      </c>
      <c r="P33" s="13">
        <f t="shared" si="3"/>
        <v>0</v>
      </c>
      <c r="Q33" s="14">
        <f t="shared" si="8"/>
        <v>0</v>
      </c>
      <c r="R33" s="15">
        <v>0.1</v>
      </c>
      <c r="S33" s="14">
        <f t="shared" si="9"/>
        <v>12542.75</v>
      </c>
      <c r="T33" s="23"/>
      <c r="U33" s="12"/>
      <c r="V33" s="14">
        <f t="shared" si="4"/>
        <v>137970.23999999999</v>
      </c>
      <c r="Y33" s="17"/>
      <c r="Z33" s="18"/>
      <c r="AA33" s="18"/>
      <c r="AB33" s="3"/>
      <c r="AC33" s="17" t="e">
        <f>#REF!</f>
        <v>#REF!</v>
      </c>
      <c r="AD33" s="55">
        <f t="shared" si="10"/>
        <v>1.25</v>
      </c>
      <c r="AE33" s="18">
        <f t="shared" si="11"/>
        <v>137970.23999999999</v>
      </c>
    </row>
    <row r="34" spans="1:31" ht="23.25" customHeight="1" x14ac:dyDescent="0.3">
      <c r="A34" s="53">
        <v>17</v>
      </c>
      <c r="B34" s="24" t="s">
        <v>81</v>
      </c>
      <c r="C34" s="5" t="s">
        <v>28</v>
      </c>
      <c r="D34" s="25" t="s">
        <v>91</v>
      </c>
      <c r="E34" s="25" t="s">
        <v>92</v>
      </c>
      <c r="F34" s="25"/>
      <c r="G34" s="25"/>
      <c r="H34" s="26" t="s">
        <v>51</v>
      </c>
      <c r="I34" s="26" t="s">
        <v>61</v>
      </c>
      <c r="J34" s="22">
        <v>2</v>
      </c>
      <c r="K34" s="12">
        <v>17697</v>
      </c>
      <c r="L34" s="54">
        <v>1.25</v>
      </c>
      <c r="M34" s="25" t="s">
        <v>87</v>
      </c>
      <c r="N34" s="58">
        <f>'[1]РАСЧЁТЫ стар. окл на 01.01.21'!O34*1.5</f>
        <v>6.4499999999999993</v>
      </c>
      <c r="O34" s="14">
        <f t="shared" si="7"/>
        <v>114145.65</v>
      </c>
      <c r="P34" s="13">
        <f t="shared" si="3"/>
        <v>0</v>
      </c>
      <c r="Q34" s="14">
        <f t="shared" si="8"/>
        <v>0</v>
      </c>
      <c r="R34" s="15">
        <v>0.1</v>
      </c>
      <c r="S34" s="14">
        <f t="shared" si="9"/>
        <v>14268.21</v>
      </c>
      <c r="T34" s="23"/>
      <c r="U34" s="12"/>
      <c r="V34" s="14">
        <f t="shared" si="4"/>
        <v>156950.26999999999</v>
      </c>
      <c r="Y34" s="17"/>
      <c r="Z34" s="18"/>
      <c r="AA34" s="18"/>
      <c r="AB34" s="3"/>
      <c r="AC34" s="17" t="e">
        <f>#REF!</f>
        <v>#REF!</v>
      </c>
      <c r="AD34" s="55">
        <f t="shared" si="10"/>
        <v>1.25</v>
      </c>
      <c r="AE34" s="18">
        <f t="shared" si="11"/>
        <v>156950.26999999999</v>
      </c>
    </row>
    <row r="35" spans="1:31" ht="21" customHeight="1" x14ac:dyDescent="0.3">
      <c r="A35" s="53">
        <v>18</v>
      </c>
      <c r="B35" s="24" t="s">
        <v>81</v>
      </c>
      <c r="C35" s="5" t="s">
        <v>93</v>
      </c>
      <c r="D35" s="25" t="s">
        <v>94</v>
      </c>
      <c r="E35" s="25" t="s">
        <v>59</v>
      </c>
      <c r="F35" s="25"/>
      <c r="G35" s="25"/>
      <c r="H35" s="5" t="s">
        <v>51</v>
      </c>
      <c r="I35" s="5" t="s">
        <v>52</v>
      </c>
      <c r="J35" s="22">
        <v>2</v>
      </c>
      <c r="K35" s="12">
        <v>17697</v>
      </c>
      <c r="L35" s="54">
        <v>1.25</v>
      </c>
      <c r="M35" s="25" t="s">
        <v>87</v>
      </c>
      <c r="N35" s="58">
        <f>'[1]РАСЧЁТЫ стар. окл на 01.01.21'!O35*1.5</f>
        <v>6.5849999999999991</v>
      </c>
      <c r="O35" s="14">
        <f t="shared" si="7"/>
        <v>116534.74499999998</v>
      </c>
      <c r="P35" s="13">
        <f t="shared" si="3"/>
        <v>0</v>
      </c>
      <c r="Q35" s="14">
        <f t="shared" si="8"/>
        <v>0</v>
      </c>
      <c r="R35" s="15">
        <v>0.1</v>
      </c>
      <c r="S35" s="14">
        <f t="shared" si="9"/>
        <v>14566.84</v>
      </c>
      <c r="T35" s="23"/>
      <c r="U35" s="12"/>
      <c r="V35" s="14">
        <f t="shared" si="4"/>
        <v>160235.26999999999</v>
      </c>
      <c r="Y35" s="17"/>
      <c r="Z35" s="18"/>
      <c r="AA35" s="18"/>
      <c r="AB35" s="3"/>
      <c r="AC35" s="17" t="e">
        <f>#REF!</f>
        <v>#REF!</v>
      </c>
      <c r="AD35" s="55">
        <f t="shared" si="10"/>
        <v>1.25</v>
      </c>
      <c r="AE35" s="18">
        <f t="shared" si="11"/>
        <v>160235.26999999999</v>
      </c>
    </row>
    <row r="36" spans="1:31" ht="22.5" customHeight="1" x14ac:dyDescent="0.3">
      <c r="A36" s="53">
        <v>19</v>
      </c>
      <c r="B36" s="24" t="s">
        <v>81</v>
      </c>
      <c r="C36" s="5" t="s">
        <v>28</v>
      </c>
      <c r="D36" s="61" t="s">
        <v>95</v>
      </c>
      <c r="E36" s="61" t="s">
        <v>44</v>
      </c>
      <c r="F36" s="25"/>
      <c r="G36" s="25"/>
      <c r="H36" s="26" t="s">
        <v>51</v>
      </c>
      <c r="I36" s="26" t="s">
        <v>61</v>
      </c>
      <c r="J36" s="22">
        <v>4</v>
      </c>
      <c r="K36" s="12">
        <v>17697</v>
      </c>
      <c r="L36" s="54">
        <v>1.25</v>
      </c>
      <c r="M36" s="25"/>
      <c r="N36" s="58">
        <f>'[1]РАСЧЁТЫ стар. окл на 01.01.21'!O36*1.5</f>
        <v>6.09</v>
      </c>
      <c r="O36" s="14">
        <f t="shared" si="7"/>
        <v>107774.73</v>
      </c>
      <c r="P36" s="13">
        <f>IF(F36&gt;0,25%,0)</f>
        <v>0</v>
      </c>
      <c r="Q36" s="14">
        <f>ROUND((O36+S36)*P36,2)</f>
        <v>0</v>
      </c>
      <c r="R36" s="15">
        <v>0.1</v>
      </c>
      <c r="S36" s="14">
        <f>ROUND(O36*R36*L36,2)</f>
        <v>13471.84</v>
      </c>
      <c r="T36" s="23"/>
      <c r="U36" s="12"/>
      <c r="V36" s="14">
        <f>ROUND(O36*L36+S36+U36,2)</f>
        <v>148190.25</v>
      </c>
      <c r="Y36" s="17"/>
      <c r="Z36" s="18"/>
      <c r="AA36" s="18"/>
      <c r="AB36" s="3"/>
      <c r="AC36" s="17" t="e">
        <f>#REF!</f>
        <v>#REF!</v>
      </c>
      <c r="AD36" s="55">
        <f>L36</f>
        <v>1.25</v>
      </c>
      <c r="AE36" s="18">
        <f>V36</f>
        <v>148190.25</v>
      </c>
    </row>
    <row r="37" spans="1:31" ht="22.5" customHeight="1" x14ac:dyDescent="0.3">
      <c r="A37" s="53">
        <v>20</v>
      </c>
      <c r="B37" s="24" t="s">
        <v>81</v>
      </c>
      <c r="C37" s="5" t="s">
        <v>28</v>
      </c>
      <c r="D37" s="61" t="s">
        <v>96</v>
      </c>
      <c r="E37" s="61" t="s">
        <v>97</v>
      </c>
      <c r="F37" s="25"/>
      <c r="G37" s="25"/>
      <c r="H37" s="26" t="s">
        <v>51</v>
      </c>
      <c r="I37" s="26" t="s">
        <v>61</v>
      </c>
      <c r="J37" s="22">
        <v>2</v>
      </c>
      <c r="K37" s="12">
        <v>17697</v>
      </c>
      <c r="L37" s="54">
        <v>1.25</v>
      </c>
      <c r="M37" s="25" t="s">
        <v>87</v>
      </c>
      <c r="N37" s="58">
        <f>'[1]РАСЧЁТЫ стар. окл на 01.01.21'!O37*1.5</f>
        <v>6.3450000000000006</v>
      </c>
      <c r="O37" s="14">
        <f t="shared" si="7"/>
        <v>112287.46500000001</v>
      </c>
      <c r="P37" s="13">
        <f t="shared" si="3"/>
        <v>0</v>
      </c>
      <c r="Q37" s="14">
        <f t="shared" si="8"/>
        <v>0</v>
      </c>
      <c r="R37" s="15">
        <v>0.1</v>
      </c>
      <c r="S37" s="14">
        <f t="shared" si="9"/>
        <v>14035.93</v>
      </c>
      <c r="T37" s="23"/>
      <c r="U37" s="12"/>
      <c r="V37" s="14">
        <f t="shared" si="4"/>
        <v>154395.26</v>
      </c>
      <c r="Y37" s="17"/>
      <c r="Z37" s="18"/>
      <c r="AA37" s="18"/>
      <c r="AB37" s="3"/>
      <c r="AC37" s="17" t="e">
        <f>#REF!</f>
        <v>#REF!</v>
      </c>
      <c r="AD37" s="55">
        <f t="shared" si="10"/>
        <v>1.25</v>
      </c>
      <c r="AE37" s="18">
        <f t="shared" si="11"/>
        <v>154395.26</v>
      </c>
    </row>
    <row r="38" spans="1:31" ht="21" customHeight="1" x14ac:dyDescent="0.3">
      <c r="A38" s="53">
        <v>21</v>
      </c>
      <c r="B38" s="24" t="s">
        <v>81</v>
      </c>
      <c r="C38" s="5" t="s">
        <v>93</v>
      </c>
      <c r="D38" s="25" t="s">
        <v>95</v>
      </c>
      <c r="E38" s="25" t="s">
        <v>92</v>
      </c>
      <c r="F38" s="25"/>
      <c r="G38" s="25"/>
      <c r="H38" s="26" t="s">
        <v>51</v>
      </c>
      <c r="I38" s="26" t="s">
        <v>61</v>
      </c>
      <c r="J38" s="22">
        <v>1</v>
      </c>
      <c r="K38" s="12">
        <v>17697</v>
      </c>
      <c r="L38" s="54">
        <v>1.25</v>
      </c>
      <c r="M38" s="25" t="s">
        <v>28</v>
      </c>
      <c r="N38" s="58">
        <f>4.62*1.5</f>
        <v>6.93</v>
      </c>
      <c r="O38" s="14">
        <f t="shared" si="7"/>
        <v>122640.20999999999</v>
      </c>
      <c r="P38" s="13">
        <f t="shared" si="3"/>
        <v>0</v>
      </c>
      <c r="Q38" s="14">
        <f t="shared" si="8"/>
        <v>0</v>
      </c>
      <c r="R38" s="15">
        <v>0.1</v>
      </c>
      <c r="S38" s="14">
        <f t="shared" si="9"/>
        <v>15330.03</v>
      </c>
      <c r="T38" s="23"/>
      <c r="U38" s="12"/>
      <c r="V38" s="14">
        <f t="shared" si="4"/>
        <v>168630.29</v>
      </c>
      <c r="Y38" s="17"/>
      <c r="Z38" s="18"/>
      <c r="AA38" s="18"/>
      <c r="AB38" s="3"/>
      <c r="AC38" s="17" t="e">
        <f>#REF!</f>
        <v>#REF!</v>
      </c>
      <c r="AD38" s="55">
        <f t="shared" si="10"/>
        <v>1.25</v>
      </c>
      <c r="AE38" s="18">
        <f t="shared" si="11"/>
        <v>168630.29</v>
      </c>
    </row>
    <row r="39" spans="1:31" ht="24" customHeight="1" x14ac:dyDescent="0.3">
      <c r="A39" s="53">
        <v>22</v>
      </c>
      <c r="B39" s="24" t="s">
        <v>81</v>
      </c>
      <c r="C39" s="5" t="s">
        <v>28</v>
      </c>
      <c r="D39" s="25" t="s">
        <v>98</v>
      </c>
      <c r="E39" s="25" t="s">
        <v>59</v>
      </c>
      <c r="F39" s="25"/>
      <c r="G39" s="25"/>
      <c r="H39" s="26" t="s">
        <v>51</v>
      </c>
      <c r="I39" s="26" t="s">
        <v>61</v>
      </c>
      <c r="J39" s="22">
        <v>3</v>
      </c>
      <c r="K39" s="12">
        <v>17697</v>
      </c>
      <c r="L39" s="54">
        <v>1.25</v>
      </c>
      <c r="M39" s="25" t="s">
        <v>83</v>
      </c>
      <c r="N39" s="58">
        <f>'[1]РАСЧЁТЫ стар. окл на 01.01.21'!O39*1.5</f>
        <v>6.75</v>
      </c>
      <c r="O39" s="14">
        <f t="shared" si="7"/>
        <v>119454.75</v>
      </c>
      <c r="P39" s="13">
        <f t="shared" si="3"/>
        <v>0</v>
      </c>
      <c r="Q39" s="14">
        <f t="shared" si="8"/>
        <v>0</v>
      </c>
      <c r="R39" s="15">
        <v>0.1</v>
      </c>
      <c r="S39" s="14">
        <f t="shared" si="9"/>
        <v>14931.84</v>
      </c>
      <c r="T39" s="23"/>
      <c r="U39" s="12"/>
      <c r="V39" s="14">
        <f t="shared" si="4"/>
        <v>164250.28</v>
      </c>
      <c r="Y39" s="17"/>
      <c r="Z39" s="18"/>
      <c r="AA39" s="18"/>
      <c r="AB39" s="3"/>
      <c r="AC39" s="17" t="e">
        <f>#REF!</f>
        <v>#REF!</v>
      </c>
      <c r="AD39" s="55">
        <f t="shared" si="10"/>
        <v>1.25</v>
      </c>
      <c r="AE39" s="18">
        <f t="shared" si="11"/>
        <v>164250.28</v>
      </c>
    </row>
    <row r="40" spans="1:31" ht="23.25" customHeight="1" x14ac:dyDescent="0.3">
      <c r="A40" s="53">
        <v>23</v>
      </c>
      <c r="B40" s="24" t="s">
        <v>81</v>
      </c>
      <c r="C40" s="5" t="s">
        <v>93</v>
      </c>
      <c r="D40" s="25" t="s">
        <v>99</v>
      </c>
      <c r="E40" s="25" t="s">
        <v>78</v>
      </c>
      <c r="F40" s="25"/>
      <c r="G40" s="25"/>
      <c r="H40" s="26" t="s">
        <v>51</v>
      </c>
      <c r="I40" s="26" t="s">
        <v>52</v>
      </c>
      <c r="J40" s="22">
        <v>4</v>
      </c>
      <c r="K40" s="12">
        <v>17697</v>
      </c>
      <c r="L40" s="54">
        <v>1.25</v>
      </c>
      <c r="M40" s="25"/>
      <c r="N40" s="58">
        <f>'[1]РАСЧЁТЫ стар. окл на 01.01.21'!O40*1.5</f>
        <v>5.04</v>
      </c>
      <c r="O40" s="14">
        <f t="shared" si="7"/>
        <v>89192.88</v>
      </c>
      <c r="P40" s="13">
        <f t="shared" si="3"/>
        <v>0</v>
      </c>
      <c r="Q40" s="14">
        <f t="shared" si="8"/>
        <v>0</v>
      </c>
      <c r="R40" s="15">
        <v>0.1</v>
      </c>
      <c r="S40" s="14">
        <f t="shared" si="9"/>
        <v>11149.11</v>
      </c>
      <c r="T40" s="23"/>
      <c r="U40" s="12"/>
      <c r="V40" s="14">
        <f t="shared" si="4"/>
        <v>122640.21</v>
      </c>
      <c r="Y40" s="17"/>
      <c r="Z40" s="18"/>
      <c r="AA40" s="18"/>
      <c r="AB40" s="3"/>
      <c r="AC40" s="17" t="e">
        <f>#REF!</f>
        <v>#REF!</v>
      </c>
      <c r="AD40" s="55">
        <f t="shared" si="10"/>
        <v>1.25</v>
      </c>
      <c r="AE40" s="18">
        <f t="shared" si="11"/>
        <v>122640.21</v>
      </c>
    </row>
    <row r="41" spans="1:31" ht="24" customHeight="1" x14ac:dyDescent="0.3">
      <c r="A41" s="53">
        <v>24</v>
      </c>
      <c r="B41" s="24" t="s">
        <v>81</v>
      </c>
      <c r="C41" s="5" t="s">
        <v>28</v>
      </c>
      <c r="D41" s="25" t="s">
        <v>100</v>
      </c>
      <c r="E41" s="25" t="s">
        <v>59</v>
      </c>
      <c r="F41" s="25"/>
      <c r="G41" s="25"/>
      <c r="H41" s="26" t="s">
        <v>51</v>
      </c>
      <c r="I41" s="26" t="s">
        <v>61</v>
      </c>
      <c r="J41" s="22">
        <v>2</v>
      </c>
      <c r="K41" s="12">
        <v>17697</v>
      </c>
      <c r="L41" s="54">
        <v>1.25</v>
      </c>
      <c r="M41" s="25" t="s">
        <v>87</v>
      </c>
      <c r="N41" s="58">
        <f>'[1]РАСЧЁТЫ стар. окл на 01.01.21'!O41*1.5</f>
        <v>6.7649999999999997</v>
      </c>
      <c r="O41" s="14">
        <f t="shared" si="7"/>
        <v>119720.20499999999</v>
      </c>
      <c r="P41" s="13">
        <f t="shared" si="3"/>
        <v>0</v>
      </c>
      <c r="Q41" s="14">
        <f t="shared" si="8"/>
        <v>0</v>
      </c>
      <c r="R41" s="15">
        <v>0.1</v>
      </c>
      <c r="S41" s="14">
        <f t="shared" si="9"/>
        <v>14965.03</v>
      </c>
      <c r="T41" s="23"/>
      <c r="U41" s="12"/>
      <c r="V41" s="14">
        <f t="shared" si="4"/>
        <v>164615.29</v>
      </c>
      <c r="Y41" s="17"/>
      <c r="Z41" s="18"/>
      <c r="AA41" s="18"/>
      <c r="AB41" s="3"/>
      <c r="AC41" s="17" t="e">
        <f>#REF!</f>
        <v>#REF!</v>
      </c>
      <c r="AD41" s="55">
        <f t="shared" si="10"/>
        <v>1.25</v>
      </c>
      <c r="AE41" s="18">
        <f t="shared" si="11"/>
        <v>164615.29</v>
      </c>
    </row>
    <row r="42" spans="1:31" ht="27.75" customHeight="1" x14ac:dyDescent="0.3">
      <c r="A42" s="53">
        <v>25</v>
      </c>
      <c r="B42" s="24" t="s">
        <v>81</v>
      </c>
      <c r="C42" s="5" t="s">
        <v>28</v>
      </c>
      <c r="D42" s="25" t="s">
        <v>101</v>
      </c>
      <c r="E42" s="25" t="s">
        <v>92</v>
      </c>
      <c r="F42" s="25"/>
      <c r="G42" s="25"/>
      <c r="H42" s="26" t="s">
        <v>51</v>
      </c>
      <c r="I42" s="26" t="s">
        <v>61</v>
      </c>
      <c r="J42" s="22">
        <v>2</v>
      </c>
      <c r="K42" s="12">
        <v>17697</v>
      </c>
      <c r="L42" s="54">
        <v>1.25</v>
      </c>
      <c r="M42" s="25" t="s">
        <v>87</v>
      </c>
      <c r="N42" s="58">
        <f>'[1]РАСЧЁТЫ стар. окл на 01.01.21'!O42*1.5</f>
        <v>6.4499999999999993</v>
      </c>
      <c r="O42" s="14">
        <f t="shared" si="7"/>
        <v>114145.65</v>
      </c>
      <c r="P42" s="13">
        <f t="shared" si="3"/>
        <v>0</v>
      </c>
      <c r="Q42" s="14">
        <f t="shared" si="8"/>
        <v>0</v>
      </c>
      <c r="R42" s="15">
        <v>0.1</v>
      </c>
      <c r="S42" s="14">
        <f t="shared" si="9"/>
        <v>14268.21</v>
      </c>
      <c r="T42" s="23"/>
      <c r="U42" s="12"/>
      <c r="V42" s="14">
        <f t="shared" si="4"/>
        <v>156950.26999999999</v>
      </c>
      <c r="Y42" s="17"/>
      <c r="Z42" s="18"/>
      <c r="AA42" s="18"/>
      <c r="AB42" s="3"/>
      <c r="AC42" s="17" t="e">
        <f>#REF!</f>
        <v>#REF!</v>
      </c>
      <c r="AD42" s="55">
        <f t="shared" si="10"/>
        <v>1.25</v>
      </c>
      <c r="AE42" s="18">
        <f t="shared" si="11"/>
        <v>156950.26999999999</v>
      </c>
    </row>
    <row r="43" spans="1:31" s="41" customFormat="1" ht="27" customHeight="1" x14ac:dyDescent="0.3">
      <c r="A43" s="59">
        <v>26</v>
      </c>
      <c r="B43" s="67" t="s">
        <v>81</v>
      </c>
      <c r="C43" s="28" t="s">
        <v>93</v>
      </c>
      <c r="D43" s="61" t="s">
        <v>102</v>
      </c>
      <c r="E43" s="61" t="s">
        <v>103</v>
      </c>
      <c r="F43" s="61"/>
      <c r="G43" s="61"/>
      <c r="H43" s="28" t="s">
        <v>51</v>
      </c>
      <c r="I43" s="28" t="s">
        <v>52</v>
      </c>
      <c r="J43" s="68">
        <v>4</v>
      </c>
      <c r="K43" s="35">
        <v>17697</v>
      </c>
      <c r="L43" s="69">
        <v>1.25</v>
      </c>
      <c r="M43" s="35"/>
      <c r="N43" s="64">
        <f>'[1]РАСЧЁТЫ стар. окл на 01.01.21'!O43*1.5</f>
        <v>4.9799999999999995</v>
      </c>
      <c r="O43" s="37">
        <f t="shared" si="7"/>
        <v>88131.06</v>
      </c>
      <c r="P43" s="36">
        <f t="shared" si="3"/>
        <v>0</v>
      </c>
      <c r="Q43" s="37">
        <f t="shared" si="8"/>
        <v>0</v>
      </c>
      <c r="R43" s="38">
        <v>0.1</v>
      </c>
      <c r="S43" s="37">
        <f t="shared" si="9"/>
        <v>11016.38</v>
      </c>
      <c r="T43" s="65"/>
      <c r="U43" s="35"/>
      <c r="V43" s="37">
        <f t="shared" si="4"/>
        <v>121180.21</v>
      </c>
      <c r="Y43" s="42"/>
      <c r="Z43" s="43"/>
      <c r="AA43" s="43"/>
      <c r="AB43" s="40"/>
      <c r="AC43" s="42" t="e">
        <f>#REF!</f>
        <v>#REF!</v>
      </c>
      <c r="AD43" s="66">
        <f t="shared" si="10"/>
        <v>1.25</v>
      </c>
      <c r="AE43" s="43">
        <f t="shared" si="11"/>
        <v>121180.21</v>
      </c>
    </row>
    <row r="44" spans="1:31" s="41" customFormat="1" ht="30" customHeight="1" x14ac:dyDescent="0.3">
      <c r="A44" s="59">
        <v>27</v>
      </c>
      <c r="B44" s="60" t="s">
        <v>81</v>
      </c>
      <c r="C44" s="28" t="s">
        <v>93</v>
      </c>
      <c r="D44" s="61" t="s">
        <v>99</v>
      </c>
      <c r="E44" s="61" t="s">
        <v>90</v>
      </c>
      <c r="F44" s="61"/>
      <c r="G44" s="61"/>
      <c r="H44" s="28" t="s">
        <v>51</v>
      </c>
      <c r="I44" s="28" t="s">
        <v>52</v>
      </c>
      <c r="J44" s="68">
        <v>4</v>
      </c>
      <c r="K44" s="35">
        <v>17697</v>
      </c>
      <c r="L44" s="63">
        <v>1.25</v>
      </c>
      <c r="M44" s="61"/>
      <c r="N44" s="64">
        <v>3.36</v>
      </c>
      <c r="O44" s="37">
        <f t="shared" si="7"/>
        <v>59461.919999999998</v>
      </c>
      <c r="P44" s="36">
        <f t="shared" si="3"/>
        <v>0</v>
      </c>
      <c r="Q44" s="37">
        <f t="shared" si="8"/>
        <v>0</v>
      </c>
      <c r="R44" s="38">
        <v>0.1</v>
      </c>
      <c r="S44" s="37">
        <f t="shared" si="9"/>
        <v>7432.74</v>
      </c>
      <c r="T44" s="65"/>
      <c r="U44" s="35"/>
      <c r="V44" s="37">
        <f t="shared" si="4"/>
        <v>81760.14</v>
      </c>
      <c r="Y44" s="42"/>
      <c r="Z44" s="43"/>
      <c r="AA44" s="43"/>
      <c r="AB44" s="40"/>
      <c r="AC44" s="42" t="e">
        <f>#REF!</f>
        <v>#REF!</v>
      </c>
      <c r="AD44" s="66">
        <f t="shared" si="10"/>
        <v>1.25</v>
      </c>
      <c r="AE44" s="43">
        <f t="shared" si="11"/>
        <v>81760.14</v>
      </c>
    </row>
    <row r="45" spans="1:31" ht="14.25" hidden="1" customHeight="1" x14ac:dyDescent="0.3">
      <c r="A45" s="53">
        <v>50</v>
      </c>
      <c r="B45" s="24" t="s">
        <v>81</v>
      </c>
      <c r="C45" s="5" t="s">
        <v>28</v>
      </c>
      <c r="D45" s="25"/>
      <c r="E45" s="25"/>
      <c r="F45" s="25"/>
      <c r="G45" s="25"/>
      <c r="H45" s="26"/>
      <c r="I45" s="26"/>
      <c r="J45" s="22"/>
      <c r="K45" s="12">
        <v>17697</v>
      </c>
      <c r="L45" s="54"/>
      <c r="M45" s="25"/>
      <c r="N45" s="12"/>
      <c r="O45" s="14">
        <f t="shared" si="7"/>
        <v>0</v>
      </c>
      <c r="P45" s="13">
        <f t="shared" si="3"/>
        <v>0</v>
      </c>
      <c r="Q45" s="14">
        <f t="shared" si="8"/>
        <v>0</v>
      </c>
      <c r="R45" s="15">
        <v>0.1</v>
      </c>
      <c r="S45" s="14">
        <f t="shared" si="9"/>
        <v>0</v>
      </c>
      <c r="T45" s="23"/>
      <c r="U45" s="12"/>
      <c r="V45" s="14">
        <f t="shared" si="4"/>
        <v>0</v>
      </c>
      <c r="Y45" s="17"/>
      <c r="Z45" s="18"/>
      <c r="AA45" s="18"/>
      <c r="AB45" s="3"/>
      <c r="AC45" s="17" t="e">
        <f>#REF!</f>
        <v>#REF!</v>
      </c>
      <c r="AD45" s="55">
        <f t="shared" si="10"/>
        <v>0</v>
      </c>
      <c r="AE45" s="18">
        <f t="shared" si="11"/>
        <v>0</v>
      </c>
    </row>
    <row r="46" spans="1:31" ht="14.25" hidden="1" customHeight="1" x14ac:dyDescent="0.3">
      <c r="A46" s="53">
        <v>51</v>
      </c>
      <c r="B46" s="24" t="s">
        <v>81</v>
      </c>
      <c r="C46" s="5" t="s">
        <v>28</v>
      </c>
      <c r="D46" s="25"/>
      <c r="E46" s="25"/>
      <c r="F46" s="25"/>
      <c r="G46" s="25"/>
      <c r="H46" s="26"/>
      <c r="I46" s="26"/>
      <c r="J46" s="22"/>
      <c r="K46" s="12">
        <v>17697</v>
      </c>
      <c r="L46" s="54"/>
      <c r="M46" s="25"/>
      <c r="N46" s="12"/>
      <c r="O46" s="14">
        <f t="shared" si="7"/>
        <v>0</v>
      </c>
      <c r="P46" s="13">
        <f t="shared" si="3"/>
        <v>0</v>
      </c>
      <c r="Q46" s="14">
        <f t="shared" si="8"/>
        <v>0</v>
      </c>
      <c r="R46" s="15">
        <v>0.1</v>
      </c>
      <c r="S46" s="14">
        <f t="shared" si="9"/>
        <v>0</v>
      </c>
      <c r="T46" s="23"/>
      <c r="U46" s="12"/>
      <c r="V46" s="14">
        <f t="shared" si="4"/>
        <v>0</v>
      </c>
      <c r="Y46" s="17"/>
      <c r="Z46" s="18"/>
      <c r="AA46" s="18"/>
      <c r="AB46" s="3"/>
      <c r="AC46" s="17" t="e">
        <f>#REF!</f>
        <v>#REF!</v>
      </c>
      <c r="AD46" s="55">
        <f t="shared" si="10"/>
        <v>0</v>
      </c>
      <c r="AE46" s="18">
        <f t="shared" si="11"/>
        <v>0</v>
      </c>
    </row>
    <row r="47" spans="1:31" ht="14.25" hidden="1" customHeight="1" x14ac:dyDescent="0.3">
      <c r="A47" s="53">
        <v>52</v>
      </c>
      <c r="B47" s="24" t="s">
        <v>81</v>
      </c>
      <c r="C47" s="5" t="s">
        <v>28</v>
      </c>
      <c r="D47" s="25"/>
      <c r="E47" s="25"/>
      <c r="F47" s="25"/>
      <c r="G47" s="25"/>
      <c r="H47" s="26"/>
      <c r="I47" s="26"/>
      <c r="J47" s="22"/>
      <c r="K47" s="12">
        <v>17697</v>
      </c>
      <c r="L47" s="54"/>
      <c r="M47" s="25"/>
      <c r="N47" s="12"/>
      <c r="O47" s="14">
        <f t="shared" si="7"/>
        <v>0</v>
      </c>
      <c r="P47" s="13">
        <f t="shared" si="3"/>
        <v>0</v>
      </c>
      <c r="Q47" s="14">
        <f t="shared" si="8"/>
        <v>0</v>
      </c>
      <c r="R47" s="15">
        <v>0.1</v>
      </c>
      <c r="S47" s="14">
        <f t="shared" si="9"/>
        <v>0</v>
      </c>
      <c r="T47" s="23"/>
      <c r="U47" s="12"/>
      <c r="V47" s="14">
        <f t="shared" si="4"/>
        <v>0</v>
      </c>
      <c r="Y47" s="17"/>
      <c r="Z47" s="18"/>
      <c r="AA47" s="18"/>
      <c r="AB47" s="3"/>
      <c r="AC47" s="17" t="e">
        <f>#REF!</f>
        <v>#REF!</v>
      </c>
      <c r="AD47" s="55">
        <f t="shared" si="10"/>
        <v>0</v>
      </c>
      <c r="AE47" s="18">
        <f t="shared" si="11"/>
        <v>0</v>
      </c>
    </row>
    <row r="48" spans="1:31" ht="14.25" hidden="1" customHeight="1" x14ac:dyDescent="0.3">
      <c r="A48" s="53">
        <v>53</v>
      </c>
      <c r="B48" s="24" t="s">
        <v>81</v>
      </c>
      <c r="C48" s="5" t="s">
        <v>28</v>
      </c>
      <c r="D48" s="25"/>
      <c r="E48" s="25"/>
      <c r="F48" s="25"/>
      <c r="G48" s="25"/>
      <c r="H48" s="26"/>
      <c r="I48" s="26"/>
      <c r="J48" s="22"/>
      <c r="K48" s="12">
        <v>17697</v>
      </c>
      <c r="L48" s="54"/>
      <c r="M48" s="25"/>
      <c r="N48" s="12"/>
      <c r="O48" s="14">
        <f t="shared" si="7"/>
        <v>0</v>
      </c>
      <c r="P48" s="13">
        <f t="shared" si="3"/>
        <v>0</v>
      </c>
      <c r="Q48" s="14">
        <f t="shared" si="8"/>
        <v>0</v>
      </c>
      <c r="R48" s="15">
        <v>0.1</v>
      </c>
      <c r="S48" s="14">
        <f t="shared" si="9"/>
        <v>0</v>
      </c>
      <c r="T48" s="23"/>
      <c r="U48" s="12"/>
      <c r="V48" s="14">
        <f t="shared" si="4"/>
        <v>0</v>
      </c>
      <c r="Y48" s="17"/>
      <c r="Z48" s="18"/>
      <c r="AA48" s="18"/>
      <c r="AB48" s="3"/>
      <c r="AC48" s="17" t="e">
        <f>#REF!</f>
        <v>#REF!</v>
      </c>
      <c r="AD48" s="55">
        <f t="shared" si="10"/>
        <v>0</v>
      </c>
      <c r="AE48" s="18">
        <f t="shared" si="11"/>
        <v>0</v>
      </c>
    </row>
    <row r="49" spans="1:41" ht="14.25" hidden="1" customHeight="1" x14ac:dyDescent="0.3">
      <c r="A49" s="53">
        <v>54</v>
      </c>
      <c r="B49" s="24" t="s">
        <v>81</v>
      </c>
      <c r="C49" s="5" t="s">
        <v>28</v>
      </c>
      <c r="D49" s="25"/>
      <c r="E49" s="25"/>
      <c r="F49" s="25"/>
      <c r="G49" s="25"/>
      <c r="H49" s="26"/>
      <c r="I49" s="26"/>
      <c r="J49" s="22"/>
      <c r="K49" s="12">
        <v>17697</v>
      </c>
      <c r="L49" s="54"/>
      <c r="M49" s="25"/>
      <c r="N49" s="12"/>
      <c r="O49" s="14">
        <f t="shared" si="7"/>
        <v>0</v>
      </c>
      <c r="P49" s="13">
        <f t="shared" si="3"/>
        <v>0</v>
      </c>
      <c r="Q49" s="14">
        <f t="shared" si="8"/>
        <v>0</v>
      </c>
      <c r="R49" s="15">
        <v>0.1</v>
      </c>
      <c r="S49" s="14">
        <f t="shared" si="9"/>
        <v>0</v>
      </c>
      <c r="T49" s="23"/>
      <c r="U49" s="12"/>
      <c r="V49" s="14">
        <f t="shared" si="4"/>
        <v>0</v>
      </c>
      <c r="Y49" s="17"/>
      <c r="Z49" s="18"/>
      <c r="AA49" s="18"/>
      <c r="AB49" s="3"/>
      <c r="AC49" s="17" t="e">
        <f>#REF!</f>
        <v>#REF!</v>
      </c>
      <c r="AD49" s="55">
        <f t="shared" si="10"/>
        <v>0</v>
      </c>
      <c r="AE49" s="18">
        <f t="shared" si="11"/>
        <v>0</v>
      </c>
    </row>
    <row r="50" spans="1:41" ht="14.25" hidden="1" customHeight="1" x14ac:dyDescent="0.3">
      <c r="A50" s="53">
        <v>55</v>
      </c>
      <c r="B50" s="24" t="s">
        <v>81</v>
      </c>
      <c r="C50" s="5" t="s">
        <v>28</v>
      </c>
      <c r="D50" s="25"/>
      <c r="E50" s="25"/>
      <c r="F50" s="25"/>
      <c r="G50" s="25"/>
      <c r="H50" s="26"/>
      <c r="I50" s="26"/>
      <c r="J50" s="22"/>
      <c r="K50" s="12">
        <v>17697</v>
      </c>
      <c r="L50" s="54"/>
      <c r="M50" s="25"/>
      <c r="N50" s="12"/>
      <c r="O50" s="14">
        <f t="shared" si="7"/>
        <v>0</v>
      </c>
      <c r="P50" s="13">
        <f t="shared" si="3"/>
        <v>0</v>
      </c>
      <c r="Q50" s="14">
        <f t="shared" si="8"/>
        <v>0</v>
      </c>
      <c r="R50" s="15">
        <v>0.1</v>
      </c>
      <c r="S50" s="14">
        <f t="shared" si="9"/>
        <v>0</v>
      </c>
      <c r="T50" s="23"/>
      <c r="U50" s="12"/>
      <c r="V50" s="14">
        <f t="shared" si="4"/>
        <v>0</v>
      </c>
      <c r="Y50" s="17"/>
      <c r="Z50" s="18"/>
      <c r="AA50" s="18"/>
      <c r="AB50" s="3"/>
      <c r="AC50" s="17" t="e">
        <f>#REF!</f>
        <v>#REF!</v>
      </c>
      <c r="AD50" s="55">
        <f t="shared" si="10"/>
        <v>0</v>
      </c>
      <c r="AE50" s="18">
        <f t="shared" si="11"/>
        <v>0</v>
      </c>
    </row>
    <row r="51" spans="1:41" ht="14.25" hidden="1" customHeight="1" x14ac:dyDescent="0.3">
      <c r="A51" s="53">
        <v>56</v>
      </c>
      <c r="B51" s="24" t="s">
        <v>81</v>
      </c>
      <c r="C51" s="5" t="s">
        <v>28</v>
      </c>
      <c r="D51" s="25"/>
      <c r="E51" s="25"/>
      <c r="F51" s="25"/>
      <c r="G51" s="25"/>
      <c r="H51" s="26"/>
      <c r="I51" s="26"/>
      <c r="J51" s="22"/>
      <c r="K51" s="12">
        <v>17697</v>
      </c>
      <c r="L51" s="54"/>
      <c r="M51" s="25"/>
      <c r="N51" s="12"/>
      <c r="O51" s="14">
        <f t="shared" si="7"/>
        <v>0</v>
      </c>
      <c r="P51" s="13">
        <f t="shared" si="3"/>
        <v>0</v>
      </c>
      <c r="Q51" s="14">
        <f t="shared" si="8"/>
        <v>0</v>
      </c>
      <c r="R51" s="15">
        <v>0.1</v>
      </c>
      <c r="S51" s="14">
        <f t="shared" si="9"/>
        <v>0</v>
      </c>
      <c r="T51" s="23"/>
      <c r="U51" s="12"/>
      <c r="V51" s="14">
        <f t="shared" si="4"/>
        <v>0</v>
      </c>
      <c r="Y51" s="17"/>
      <c r="Z51" s="18"/>
      <c r="AA51" s="18"/>
      <c r="AB51" s="3"/>
      <c r="AC51" s="17" t="e">
        <f>#REF!</f>
        <v>#REF!</v>
      </c>
      <c r="AD51" s="55">
        <f t="shared" si="10"/>
        <v>0</v>
      </c>
      <c r="AE51" s="18">
        <f t="shared" si="11"/>
        <v>0</v>
      </c>
    </row>
    <row r="52" spans="1:41" ht="14.25" hidden="1" customHeight="1" x14ac:dyDescent="0.3">
      <c r="A52" s="53">
        <v>57</v>
      </c>
      <c r="B52" s="24" t="s">
        <v>81</v>
      </c>
      <c r="C52" s="5" t="s">
        <v>28</v>
      </c>
      <c r="D52" s="25"/>
      <c r="E52" s="25"/>
      <c r="F52" s="25"/>
      <c r="G52" s="25"/>
      <c r="H52" s="26"/>
      <c r="I52" s="26"/>
      <c r="J52" s="22"/>
      <c r="K52" s="12">
        <v>17697</v>
      </c>
      <c r="L52" s="54"/>
      <c r="M52" s="25"/>
      <c r="N52" s="12"/>
      <c r="O52" s="14">
        <f t="shared" si="7"/>
        <v>0</v>
      </c>
      <c r="P52" s="13">
        <f t="shared" si="3"/>
        <v>0</v>
      </c>
      <c r="Q52" s="14">
        <f t="shared" si="8"/>
        <v>0</v>
      </c>
      <c r="R52" s="15">
        <v>0.1</v>
      </c>
      <c r="S52" s="14">
        <f t="shared" si="9"/>
        <v>0</v>
      </c>
      <c r="T52" s="23"/>
      <c r="U52" s="12"/>
      <c r="V52" s="14">
        <f t="shared" si="4"/>
        <v>0</v>
      </c>
      <c r="Y52" s="17"/>
      <c r="Z52" s="18"/>
      <c r="AA52" s="18"/>
      <c r="AB52" s="3"/>
      <c r="AC52" s="17" t="e">
        <f>#REF!</f>
        <v>#REF!</v>
      </c>
      <c r="AD52" s="55">
        <f t="shared" si="10"/>
        <v>0</v>
      </c>
      <c r="AE52" s="18">
        <f t="shared" si="11"/>
        <v>0</v>
      </c>
    </row>
    <row r="53" spans="1:41" ht="14.25" hidden="1" customHeight="1" x14ac:dyDescent="0.3">
      <c r="A53" s="53">
        <v>58</v>
      </c>
      <c r="B53" s="24" t="s">
        <v>81</v>
      </c>
      <c r="C53" s="5" t="s">
        <v>28</v>
      </c>
      <c r="D53" s="25"/>
      <c r="E53" s="25"/>
      <c r="F53" s="25"/>
      <c r="G53" s="25"/>
      <c r="H53" s="26"/>
      <c r="I53" s="26"/>
      <c r="J53" s="22"/>
      <c r="K53" s="12">
        <v>17697</v>
      </c>
      <c r="L53" s="54"/>
      <c r="M53" s="25"/>
      <c r="N53" s="12"/>
      <c r="O53" s="14">
        <f t="shared" si="7"/>
        <v>0</v>
      </c>
      <c r="P53" s="13">
        <f t="shared" si="3"/>
        <v>0</v>
      </c>
      <c r="Q53" s="14">
        <f t="shared" si="8"/>
        <v>0</v>
      </c>
      <c r="R53" s="15">
        <v>0.1</v>
      </c>
      <c r="S53" s="14">
        <f t="shared" si="9"/>
        <v>0</v>
      </c>
      <c r="T53" s="23"/>
      <c r="U53" s="12"/>
      <c r="V53" s="14">
        <f t="shared" si="4"/>
        <v>0</v>
      </c>
      <c r="Y53" s="17"/>
      <c r="Z53" s="18"/>
      <c r="AA53" s="18"/>
      <c r="AB53" s="3"/>
      <c r="AC53" s="17" t="e">
        <f>#REF!</f>
        <v>#REF!</v>
      </c>
      <c r="AD53" s="55">
        <f>L53</f>
        <v>0</v>
      </c>
      <c r="AE53" s="18">
        <f>V53</f>
        <v>0</v>
      </c>
    </row>
    <row r="54" spans="1:41" ht="14.25" hidden="1" customHeight="1" x14ac:dyDescent="0.3">
      <c r="A54" s="53">
        <v>59</v>
      </c>
      <c r="B54" s="24" t="s">
        <v>81</v>
      </c>
      <c r="C54" s="5" t="s">
        <v>28</v>
      </c>
      <c r="D54" s="5"/>
      <c r="E54" s="25"/>
      <c r="F54" s="5"/>
      <c r="G54" s="5"/>
      <c r="H54" s="26"/>
      <c r="I54" s="26"/>
      <c r="J54" s="22"/>
      <c r="K54" s="12">
        <v>17697</v>
      </c>
      <c r="L54" s="54"/>
      <c r="M54" s="12"/>
      <c r="N54" s="5"/>
      <c r="O54" s="14">
        <f t="shared" si="7"/>
        <v>0</v>
      </c>
      <c r="P54" s="13">
        <f t="shared" si="3"/>
        <v>0</v>
      </c>
      <c r="Q54" s="14">
        <f t="shared" si="8"/>
        <v>0</v>
      </c>
      <c r="R54" s="15">
        <v>0.1</v>
      </c>
      <c r="S54" s="14">
        <f t="shared" si="9"/>
        <v>0</v>
      </c>
      <c r="T54" s="23"/>
      <c r="U54" s="12"/>
      <c r="V54" s="14">
        <f t="shared" si="4"/>
        <v>0</v>
      </c>
      <c r="Y54" s="17"/>
      <c r="Z54" s="18"/>
      <c r="AA54" s="18"/>
      <c r="AB54" s="3"/>
      <c r="AC54" s="17" t="e">
        <f>#REF!</f>
        <v>#REF!</v>
      </c>
      <c r="AD54" s="55">
        <f>L54</f>
        <v>0</v>
      </c>
      <c r="AE54" s="18">
        <f>V54</f>
        <v>0</v>
      </c>
      <c r="AO54" s="70" t="e">
        <f>O54*L54+S54+#REF!+Q54</f>
        <v>#REF!</v>
      </c>
    </row>
    <row r="55" spans="1:41" ht="24.75" customHeight="1" x14ac:dyDescent="0.3">
      <c r="A55" s="53">
        <v>28</v>
      </c>
      <c r="B55" s="24" t="s">
        <v>104</v>
      </c>
      <c r="C55" s="5" t="s">
        <v>37</v>
      </c>
      <c r="D55" s="25" t="s">
        <v>105</v>
      </c>
      <c r="E55" s="25" t="s">
        <v>39</v>
      </c>
      <c r="F55" s="25"/>
      <c r="G55" s="25"/>
      <c r="H55" s="26" t="s">
        <v>106</v>
      </c>
      <c r="I55" s="26" t="s">
        <v>106</v>
      </c>
      <c r="J55" s="22">
        <v>1</v>
      </c>
      <c r="K55" s="12">
        <v>17697</v>
      </c>
      <c r="L55" s="54">
        <v>0.5</v>
      </c>
      <c r="M55" s="25"/>
      <c r="N55" s="12">
        <v>3.04</v>
      </c>
      <c r="O55" s="14">
        <f t="shared" si="7"/>
        <v>53798.879999999997</v>
      </c>
      <c r="P55" s="13">
        <f t="shared" si="3"/>
        <v>0</v>
      </c>
      <c r="Q55" s="14">
        <f t="shared" si="8"/>
        <v>0</v>
      </c>
      <c r="R55" s="15">
        <v>0.1</v>
      </c>
      <c r="S55" s="14">
        <f t="shared" si="9"/>
        <v>2689.94</v>
      </c>
      <c r="T55" s="23"/>
      <c r="U55" s="12"/>
      <c r="V55" s="14">
        <f t="shared" si="4"/>
        <v>29589.38</v>
      </c>
      <c r="Y55" s="17" t="e">
        <f>#REF!</f>
        <v>#REF!</v>
      </c>
      <c r="Z55" s="18">
        <f>L55</f>
        <v>0.5</v>
      </c>
      <c r="AA55" s="18">
        <f>V55</f>
        <v>29589.38</v>
      </c>
      <c r="AB55" s="3"/>
      <c r="AC55" s="17"/>
      <c r="AD55" s="55"/>
      <c r="AE55" s="18"/>
    </row>
    <row r="56" spans="1:41" ht="21.75" customHeight="1" x14ac:dyDescent="0.3">
      <c r="A56" s="53">
        <v>29</v>
      </c>
      <c r="B56" s="24" t="s">
        <v>107</v>
      </c>
      <c r="C56" s="5" t="s">
        <v>108</v>
      </c>
      <c r="D56" s="5" t="s">
        <v>109</v>
      </c>
      <c r="E56" s="25" t="s">
        <v>97</v>
      </c>
      <c r="F56" s="5"/>
      <c r="G56" s="5"/>
      <c r="H56" s="26" t="s">
        <v>106</v>
      </c>
      <c r="I56" s="26" t="s">
        <v>106</v>
      </c>
      <c r="J56" s="22">
        <v>1</v>
      </c>
      <c r="K56" s="12">
        <v>17697</v>
      </c>
      <c r="L56" s="54">
        <v>0.25</v>
      </c>
      <c r="M56" s="25"/>
      <c r="N56" s="12">
        <v>3.16</v>
      </c>
      <c r="O56" s="14">
        <f t="shared" si="7"/>
        <v>55922.520000000004</v>
      </c>
      <c r="P56" s="13">
        <f t="shared" si="3"/>
        <v>0</v>
      </c>
      <c r="Q56" s="14">
        <f t="shared" si="8"/>
        <v>0</v>
      </c>
      <c r="R56" s="15">
        <v>0.1</v>
      </c>
      <c r="S56" s="14">
        <f t="shared" si="9"/>
        <v>1398.06</v>
      </c>
      <c r="T56" s="23"/>
      <c r="U56" s="12"/>
      <c r="V56" s="14">
        <f t="shared" si="4"/>
        <v>15378.69</v>
      </c>
      <c r="Y56" s="17"/>
      <c r="Z56" s="18"/>
      <c r="AA56" s="18"/>
      <c r="AC56" s="17" t="e">
        <f>#REF!</f>
        <v>#REF!</v>
      </c>
      <c r="AD56" s="55">
        <f>L56</f>
        <v>0.25</v>
      </c>
      <c r="AE56" s="18">
        <f>V56</f>
        <v>15378.69</v>
      </c>
    </row>
    <row r="57" spans="1:41" s="41" customFormat="1" ht="18.75" customHeight="1" x14ac:dyDescent="0.3">
      <c r="A57" s="59">
        <v>30</v>
      </c>
      <c r="B57" s="60" t="s">
        <v>110</v>
      </c>
      <c r="C57" s="28" t="s">
        <v>28</v>
      </c>
      <c r="D57" s="61" t="s">
        <v>89</v>
      </c>
      <c r="E57" s="61" t="s">
        <v>90</v>
      </c>
      <c r="F57" s="61"/>
      <c r="G57" s="61"/>
      <c r="H57" s="62" t="s">
        <v>106</v>
      </c>
      <c r="I57" s="62" t="s">
        <v>106</v>
      </c>
      <c r="J57" s="68">
        <v>1</v>
      </c>
      <c r="K57" s="35">
        <v>17697</v>
      </c>
      <c r="L57" s="69">
        <v>1.125</v>
      </c>
      <c r="M57" s="31"/>
      <c r="N57" s="35">
        <v>3.08</v>
      </c>
      <c r="O57" s="37">
        <f t="shared" si="7"/>
        <v>54506.76</v>
      </c>
      <c r="P57" s="36">
        <f t="shared" si="3"/>
        <v>0</v>
      </c>
      <c r="Q57" s="37">
        <f t="shared" si="8"/>
        <v>0</v>
      </c>
      <c r="R57" s="38">
        <v>0.1</v>
      </c>
      <c r="S57" s="37">
        <f>ROUND(O57*R57*L57,2)</f>
        <v>6132.01</v>
      </c>
      <c r="T57" s="65">
        <v>0.3</v>
      </c>
      <c r="U57" s="37">
        <f t="shared" ref="U57:U66" si="12">K57*L57*T57</f>
        <v>5972.7375000000002</v>
      </c>
      <c r="V57" s="37">
        <f>ROUND(O57*L57+S57+U57,2)</f>
        <v>73424.850000000006</v>
      </c>
      <c r="W57" s="40"/>
      <c r="Y57" s="42" t="e">
        <f>#REF!</f>
        <v>#REF!</v>
      </c>
      <c r="Z57" s="43">
        <f t="shared" ref="Z57:Z71" si="13">L57</f>
        <v>1.125</v>
      </c>
      <c r="AA57" s="43">
        <f t="shared" ref="AA57:AA71" si="14">V57</f>
        <v>73424.850000000006</v>
      </c>
      <c r="AC57" s="42"/>
      <c r="AD57" s="66"/>
      <c r="AE57" s="43"/>
    </row>
    <row r="58" spans="1:41" s="41" customFormat="1" ht="21" customHeight="1" x14ac:dyDescent="0.3">
      <c r="A58" s="59">
        <v>31</v>
      </c>
      <c r="B58" s="60" t="s">
        <v>110</v>
      </c>
      <c r="C58" s="28" t="s">
        <v>93</v>
      </c>
      <c r="D58" s="61" t="s">
        <v>111</v>
      </c>
      <c r="E58" s="61" t="s">
        <v>39</v>
      </c>
      <c r="F58" s="61"/>
      <c r="G58" s="61"/>
      <c r="H58" s="62" t="s">
        <v>106</v>
      </c>
      <c r="I58" s="62" t="s">
        <v>106</v>
      </c>
      <c r="J58" s="68">
        <v>1</v>
      </c>
      <c r="K58" s="35">
        <v>17697</v>
      </c>
      <c r="L58" s="69">
        <v>1.375</v>
      </c>
      <c r="M58" s="31"/>
      <c r="N58" s="35">
        <v>3.16</v>
      </c>
      <c r="O58" s="37">
        <f t="shared" si="7"/>
        <v>55922.520000000004</v>
      </c>
      <c r="P58" s="36">
        <f t="shared" si="3"/>
        <v>0</v>
      </c>
      <c r="Q58" s="37">
        <f t="shared" si="8"/>
        <v>0</v>
      </c>
      <c r="R58" s="38">
        <v>0.1</v>
      </c>
      <c r="S58" s="37">
        <f t="shared" si="9"/>
        <v>7689.35</v>
      </c>
      <c r="T58" s="65">
        <v>0.3</v>
      </c>
      <c r="U58" s="37">
        <f t="shared" si="12"/>
        <v>7300.0124999999998</v>
      </c>
      <c r="V58" s="37">
        <f t="shared" si="4"/>
        <v>91882.83</v>
      </c>
      <c r="W58" s="40"/>
      <c r="Y58" s="42" t="e">
        <f>#REF!</f>
        <v>#REF!</v>
      </c>
      <c r="Z58" s="43">
        <f t="shared" si="13"/>
        <v>1.375</v>
      </c>
      <c r="AA58" s="43">
        <f t="shared" si="14"/>
        <v>91882.83</v>
      </c>
      <c r="AC58" s="42"/>
      <c r="AD58" s="66"/>
      <c r="AE58" s="43"/>
    </row>
    <row r="59" spans="1:41" ht="22.5" customHeight="1" x14ac:dyDescent="0.3">
      <c r="A59" s="53">
        <v>32</v>
      </c>
      <c r="B59" s="24" t="s">
        <v>110</v>
      </c>
      <c r="C59" s="5" t="s">
        <v>37</v>
      </c>
      <c r="D59" s="25" t="s">
        <v>112</v>
      </c>
      <c r="E59" s="25" t="s">
        <v>103</v>
      </c>
      <c r="F59" s="25"/>
      <c r="G59" s="25"/>
      <c r="H59" s="26" t="s">
        <v>106</v>
      </c>
      <c r="I59" s="26" t="s">
        <v>106</v>
      </c>
      <c r="J59" s="22">
        <v>1</v>
      </c>
      <c r="K59" s="12">
        <v>17697</v>
      </c>
      <c r="L59" s="57">
        <v>1.375</v>
      </c>
      <c r="M59" s="27"/>
      <c r="N59" s="12">
        <v>2.94</v>
      </c>
      <c r="O59" s="14">
        <f t="shared" si="7"/>
        <v>52029.18</v>
      </c>
      <c r="P59" s="13">
        <f t="shared" si="3"/>
        <v>0</v>
      </c>
      <c r="Q59" s="14">
        <f t="shared" si="8"/>
        <v>0</v>
      </c>
      <c r="R59" s="15">
        <v>0.1</v>
      </c>
      <c r="S59" s="14">
        <f t="shared" si="9"/>
        <v>7154.01</v>
      </c>
      <c r="T59" s="23">
        <v>0.3</v>
      </c>
      <c r="U59" s="14">
        <f t="shared" si="12"/>
        <v>7300.0124999999998</v>
      </c>
      <c r="V59" s="14">
        <f t="shared" si="4"/>
        <v>85994.15</v>
      </c>
      <c r="W59" s="3"/>
      <c r="Y59" s="17" t="e">
        <f>#REF!</f>
        <v>#REF!</v>
      </c>
      <c r="Z59" s="18">
        <f t="shared" si="13"/>
        <v>1.375</v>
      </c>
      <c r="AA59" s="18">
        <f t="shared" si="14"/>
        <v>85994.15</v>
      </c>
      <c r="AC59" s="17"/>
      <c r="AD59" s="55"/>
      <c r="AE59" s="18"/>
    </row>
    <row r="60" spans="1:41" ht="19.5" customHeight="1" x14ac:dyDescent="0.3">
      <c r="A60" s="53">
        <v>33</v>
      </c>
      <c r="B60" s="24" t="s">
        <v>110</v>
      </c>
      <c r="C60" s="5" t="s">
        <v>37</v>
      </c>
      <c r="D60" s="61" t="s">
        <v>113</v>
      </c>
      <c r="E60" s="61" t="s">
        <v>85</v>
      </c>
      <c r="F60" s="25"/>
      <c r="G60" s="25"/>
      <c r="H60" s="26" t="s">
        <v>106</v>
      </c>
      <c r="I60" s="26" t="s">
        <v>106</v>
      </c>
      <c r="J60" s="22">
        <v>1</v>
      </c>
      <c r="K60" s="12">
        <v>17697</v>
      </c>
      <c r="L60" s="57">
        <v>1.125</v>
      </c>
      <c r="M60" s="27"/>
      <c r="N60" s="12">
        <v>3.01</v>
      </c>
      <c r="O60" s="14">
        <f t="shared" si="7"/>
        <v>53267.969999999994</v>
      </c>
      <c r="P60" s="13">
        <f t="shared" si="3"/>
        <v>0</v>
      </c>
      <c r="Q60" s="14">
        <f t="shared" si="8"/>
        <v>0</v>
      </c>
      <c r="R60" s="15">
        <v>0.1</v>
      </c>
      <c r="S60" s="14">
        <f t="shared" si="9"/>
        <v>5992.65</v>
      </c>
      <c r="T60" s="23">
        <v>0.3</v>
      </c>
      <c r="U60" s="14">
        <f t="shared" si="12"/>
        <v>5972.7375000000002</v>
      </c>
      <c r="V60" s="14">
        <f t="shared" si="4"/>
        <v>71891.850000000006</v>
      </c>
      <c r="W60" s="3"/>
      <c r="Y60" s="17" t="e">
        <f>#REF!</f>
        <v>#REF!</v>
      </c>
      <c r="Z60" s="18">
        <f t="shared" si="13"/>
        <v>1.125</v>
      </c>
      <c r="AA60" s="18">
        <f t="shared" si="14"/>
        <v>71891.850000000006</v>
      </c>
      <c r="AC60" s="17"/>
      <c r="AD60" s="55"/>
      <c r="AE60" s="18"/>
    </row>
    <row r="61" spans="1:41" ht="20.25" customHeight="1" x14ac:dyDescent="0.3">
      <c r="A61" s="53">
        <v>34</v>
      </c>
      <c r="B61" s="24" t="s">
        <v>110</v>
      </c>
      <c r="C61" s="5" t="s">
        <v>28</v>
      </c>
      <c r="D61" s="25" t="s">
        <v>114</v>
      </c>
      <c r="E61" s="25" t="s">
        <v>78</v>
      </c>
      <c r="F61" s="25"/>
      <c r="G61" s="25"/>
      <c r="H61" s="26" t="s">
        <v>106</v>
      </c>
      <c r="I61" s="26" t="s">
        <v>106</v>
      </c>
      <c r="J61" s="22">
        <v>1</v>
      </c>
      <c r="K61" s="12">
        <v>17697</v>
      </c>
      <c r="L61" s="57">
        <v>1.375</v>
      </c>
      <c r="M61" s="27"/>
      <c r="N61" s="12">
        <v>2.98</v>
      </c>
      <c r="O61" s="14">
        <f t="shared" si="7"/>
        <v>52737.06</v>
      </c>
      <c r="P61" s="13">
        <f t="shared" si="3"/>
        <v>0</v>
      </c>
      <c r="Q61" s="14">
        <f t="shared" si="8"/>
        <v>0</v>
      </c>
      <c r="R61" s="15">
        <v>0.1</v>
      </c>
      <c r="S61" s="14">
        <f t="shared" si="9"/>
        <v>7251.35</v>
      </c>
      <c r="T61" s="23">
        <v>0.3</v>
      </c>
      <c r="U61" s="14">
        <f t="shared" si="12"/>
        <v>7300.0124999999998</v>
      </c>
      <c r="V61" s="14">
        <f t="shared" si="4"/>
        <v>87064.82</v>
      </c>
      <c r="W61" s="3"/>
      <c r="Y61" s="17" t="e">
        <f>#REF!</f>
        <v>#REF!</v>
      </c>
      <c r="Z61" s="18">
        <f t="shared" si="13"/>
        <v>1.375</v>
      </c>
      <c r="AA61" s="18">
        <f t="shared" si="14"/>
        <v>87064.82</v>
      </c>
      <c r="AC61" s="17"/>
      <c r="AD61" s="55"/>
      <c r="AE61" s="18"/>
    </row>
    <row r="62" spans="1:41" ht="19.5" customHeight="1" x14ac:dyDescent="0.3">
      <c r="A62" s="53">
        <v>35</v>
      </c>
      <c r="B62" s="24" t="s">
        <v>110</v>
      </c>
      <c r="C62" s="5" t="s">
        <v>37</v>
      </c>
      <c r="D62" s="25" t="s">
        <v>115</v>
      </c>
      <c r="E62" s="25" t="s">
        <v>39</v>
      </c>
      <c r="F62" s="25"/>
      <c r="G62" s="25"/>
      <c r="H62" s="26" t="s">
        <v>106</v>
      </c>
      <c r="I62" s="26" t="s">
        <v>106</v>
      </c>
      <c r="J62" s="22">
        <v>1</v>
      </c>
      <c r="K62" s="12">
        <v>17697</v>
      </c>
      <c r="L62" s="57">
        <v>1.125</v>
      </c>
      <c r="M62" s="27"/>
      <c r="N62" s="12">
        <v>3.04</v>
      </c>
      <c r="O62" s="14">
        <f t="shared" si="7"/>
        <v>53798.879999999997</v>
      </c>
      <c r="P62" s="13">
        <f t="shared" si="3"/>
        <v>0</v>
      </c>
      <c r="Q62" s="14">
        <f t="shared" si="8"/>
        <v>0</v>
      </c>
      <c r="R62" s="15">
        <v>0.1</v>
      </c>
      <c r="S62" s="14">
        <f t="shared" si="9"/>
        <v>6052.37</v>
      </c>
      <c r="T62" s="23">
        <v>0.3</v>
      </c>
      <c r="U62" s="14">
        <f t="shared" si="12"/>
        <v>5972.7375000000002</v>
      </c>
      <c r="V62" s="14">
        <f t="shared" si="4"/>
        <v>72548.850000000006</v>
      </c>
      <c r="W62" s="3"/>
      <c r="Y62" s="17" t="e">
        <f>#REF!</f>
        <v>#REF!</v>
      </c>
      <c r="Z62" s="18">
        <f t="shared" si="13"/>
        <v>1.125</v>
      </c>
      <c r="AA62" s="18">
        <f t="shared" si="14"/>
        <v>72548.850000000006</v>
      </c>
      <c r="AC62" s="17"/>
      <c r="AD62" s="55"/>
      <c r="AE62" s="18"/>
    </row>
    <row r="63" spans="1:41" ht="18.75" customHeight="1" x14ac:dyDescent="0.3">
      <c r="A63" s="53">
        <v>36</v>
      </c>
      <c r="B63" s="24" t="s">
        <v>110</v>
      </c>
      <c r="C63" s="5" t="s">
        <v>37</v>
      </c>
      <c r="D63" s="25" t="s">
        <v>116</v>
      </c>
      <c r="E63" s="25" t="s">
        <v>44</v>
      </c>
      <c r="F63" s="25"/>
      <c r="G63" s="25"/>
      <c r="H63" s="26" t="s">
        <v>106</v>
      </c>
      <c r="I63" s="26" t="s">
        <v>106</v>
      </c>
      <c r="J63" s="22">
        <v>1</v>
      </c>
      <c r="K63" s="12">
        <v>17697</v>
      </c>
      <c r="L63" s="57">
        <v>0.5</v>
      </c>
      <c r="M63" s="27"/>
      <c r="N63" s="12">
        <v>3.22</v>
      </c>
      <c r="O63" s="14">
        <f t="shared" si="7"/>
        <v>56984.340000000004</v>
      </c>
      <c r="P63" s="13">
        <f t="shared" si="3"/>
        <v>0</v>
      </c>
      <c r="Q63" s="14">
        <f t="shared" si="8"/>
        <v>0</v>
      </c>
      <c r="R63" s="15">
        <v>0.1</v>
      </c>
      <c r="S63" s="14">
        <f t="shared" si="9"/>
        <v>2849.22</v>
      </c>
      <c r="T63" s="23">
        <v>0.3</v>
      </c>
      <c r="U63" s="14">
        <f t="shared" si="12"/>
        <v>2654.5499999999997</v>
      </c>
      <c r="V63" s="14">
        <f t="shared" si="4"/>
        <v>33995.94</v>
      </c>
      <c r="W63" s="3"/>
      <c r="Y63" s="17" t="e">
        <f>#REF!</f>
        <v>#REF!</v>
      </c>
      <c r="Z63" s="18">
        <f t="shared" si="13"/>
        <v>0.5</v>
      </c>
      <c r="AA63" s="18">
        <f t="shared" si="14"/>
        <v>33995.94</v>
      </c>
      <c r="AC63" s="17"/>
      <c r="AD63" s="55"/>
      <c r="AE63" s="18"/>
    </row>
    <row r="64" spans="1:41" ht="19.5" customHeight="1" x14ac:dyDescent="0.3">
      <c r="A64" s="53">
        <v>37</v>
      </c>
      <c r="B64" s="24" t="s">
        <v>110</v>
      </c>
      <c r="C64" s="5" t="s">
        <v>37</v>
      </c>
      <c r="D64" s="25" t="s">
        <v>117</v>
      </c>
      <c r="E64" s="25" t="s">
        <v>78</v>
      </c>
      <c r="F64" s="25"/>
      <c r="G64" s="25"/>
      <c r="H64" s="26" t="s">
        <v>106</v>
      </c>
      <c r="I64" s="26" t="s">
        <v>106</v>
      </c>
      <c r="J64" s="22">
        <v>1</v>
      </c>
      <c r="K64" s="12">
        <v>17697</v>
      </c>
      <c r="L64" s="57">
        <v>1.375</v>
      </c>
      <c r="M64" s="27"/>
      <c r="N64" s="12">
        <v>3.01</v>
      </c>
      <c r="O64" s="14">
        <f t="shared" si="7"/>
        <v>53267.969999999994</v>
      </c>
      <c r="P64" s="13">
        <f t="shared" si="3"/>
        <v>0</v>
      </c>
      <c r="Q64" s="14">
        <f t="shared" si="8"/>
        <v>0</v>
      </c>
      <c r="R64" s="15">
        <v>0.1</v>
      </c>
      <c r="S64" s="14">
        <f t="shared" si="9"/>
        <v>7324.35</v>
      </c>
      <c r="T64" s="23">
        <v>0.3</v>
      </c>
      <c r="U64" s="14">
        <f t="shared" si="12"/>
        <v>7300.0124999999998</v>
      </c>
      <c r="V64" s="14">
        <f t="shared" si="4"/>
        <v>87867.82</v>
      </c>
      <c r="W64" s="3"/>
      <c r="Y64" s="17" t="e">
        <f>#REF!</f>
        <v>#REF!</v>
      </c>
      <c r="Z64" s="18">
        <f t="shared" si="13"/>
        <v>1.375</v>
      </c>
      <c r="AA64" s="18">
        <f t="shared" si="14"/>
        <v>87867.82</v>
      </c>
      <c r="AC64" s="17"/>
      <c r="AD64" s="55"/>
      <c r="AE64" s="18"/>
    </row>
    <row r="65" spans="1:33" ht="19.5" customHeight="1" x14ac:dyDescent="0.3">
      <c r="A65" s="53">
        <v>38</v>
      </c>
      <c r="B65" s="24" t="s">
        <v>110</v>
      </c>
      <c r="C65" s="5" t="s">
        <v>37</v>
      </c>
      <c r="D65" s="61" t="s">
        <v>118</v>
      </c>
      <c r="E65" s="61" t="s">
        <v>78</v>
      </c>
      <c r="F65" s="25"/>
      <c r="G65" s="25"/>
      <c r="H65" s="26" t="s">
        <v>106</v>
      </c>
      <c r="I65" s="26" t="s">
        <v>106</v>
      </c>
      <c r="J65" s="22">
        <v>1</v>
      </c>
      <c r="K65" s="12">
        <v>17697</v>
      </c>
      <c r="L65" s="57">
        <v>1.375</v>
      </c>
      <c r="M65" s="27"/>
      <c r="N65" s="12">
        <v>2.98</v>
      </c>
      <c r="O65" s="14">
        <f t="shared" si="7"/>
        <v>52737.06</v>
      </c>
      <c r="P65" s="13">
        <f>IF(F65&gt;0,25%,0)</f>
        <v>0</v>
      </c>
      <c r="Q65" s="14">
        <f>ROUND((O65+S65)*P65,2)</f>
        <v>0</v>
      </c>
      <c r="R65" s="15">
        <v>0.1</v>
      </c>
      <c r="S65" s="14">
        <f>ROUND(O65*R65*L65,2)</f>
        <v>7251.35</v>
      </c>
      <c r="T65" s="23">
        <v>0.3</v>
      </c>
      <c r="U65" s="14">
        <f>K65*L65*T65</f>
        <v>7300.0124999999998</v>
      </c>
      <c r="V65" s="14">
        <f>ROUND(O65*L65+S65+U65,2)</f>
        <v>87064.82</v>
      </c>
      <c r="W65" s="3"/>
      <c r="Y65" s="17" t="e">
        <f>#REF!</f>
        <v>#REF!</v>
      </c>
      <c r="Z65" s="18">
        <f>L65</f>
        <v>1.375</v>
      </c>
      <c r="AA65" s="18">
        <f>V65</f>
        <v>87064.82</v>
      </c>
      <c r="AB65" s="3"/>
      <c r="AC65" s="17"/>
      <c r="AD65" s="55"/>
      <c r="AE65" s="18"/>
    </row>
    <row r="66" spans="1:33" ht="19.5" customHeight="1" x14ac:dyDescent="0.3">
      <c r="A66" s="53">
        <v>39</v>
      </c>
      <c r="B66" s="24" t="s">
        <v>110</v>
      </c>
      <c r="C66" s="5" t="s">
        <v>37</v>
      </c>
      <c r="D66" s="25" t="s">
        <v>119</v>
      </c>
      <c r="E66" s="25" t="s">
        <v>85</v>
      </c>
      <c r="F66" s="25"/>
      <c r="G66" s="25"/>
      <c r="H66" s="26" t="s">
        <v>106</v>
      </c>
      <c r="I66" s="26" t="s">
        <v>106</v>
      </c>
      <c r="J66" s="22">
        <v>1</v>
      </c>
      <c r="K66" s="12">
        <v>17697</v>
      </c>
      <c r="L66" s="57">
        <v>0.5</v>
      </c>
      <c r="M66" s="27"/>
      <c r="N66" s="12">
        <v>3.01</v>
      </c>
      <c r="O66" s="14">
        <f t="shared" si="7"/>
        <v>53267.969999999994</v>
      </c>
      <c r="P66" s="13">
        <f t="shared" si="3"/>
        <v>0</v>
      </c>
      <c r="Q66" s="14">
        <f t="shared" si="8"/>
        <v>0</v>
      </c>
      <c r="R66" s="15">
        <v>0.1</v>
      </c>
      <c r="S66" s="14">
        <f t="shared" si="9"/>
        <v>2663.4</v>
      </c>
      <c r="T66" s="23">
        <v>0.3</v>
      </c>
      <c r="U66" s="14">
        <f t="shared" si="12"/>
        <v>2654.5499999999997</v>
      </c>
      <c r="V66" s="14">
        <f t="shared" si="4"/>
        <v>31951.94</v>
      </c>
      <c r="W66" s="3"/>
      <c r="Y66" s="17" t="e">
        <f>#REF!</f>
        <v>#REF!</v>
      </c>
      <c r="Z66" s="18">
        <f t="shared" si="13"/>
        <v>0.5</v>
      </c>
      <c r="AA66" s="18">
        <f t="shared" si="14"/>
        <v>31951.94</v>
      </c>
      <c r="AB66" s="3"/>
      <c r="AC66" s="17"/>
      <c r="AD66" s="55"/>
      <c r="AE66" s="18"/>
    </row>
    <row r="67" spans="1:33" ht="14.25" hidden="1" customHeight="1" x14ac:dyDescent="0.3">
      <c r="A67" s="53">
        <v>77</v>
      </c>
      <c r="B67" s="24" t="s">
        <v>110</v>
      </c>
      <c r="C67" s="5"/>
      <c r="D67" s="25"/>
      <c r="E67" s="25"/>
      <c r="F67" s="25"/>
      <c r="G67" s="25"/>
      <c r="H67" s="26"/>
      <c r="I67" s="26"/>
      <c r="J67" s="22"/>
      <c r="K67" s="12">
        <v>17697</v>
      </c>
      <c r="L67" s="54"/>
      <c r="M67" s="25"/>
      <c r="N67" s="12"/>
      <c r="O67" s="14">
        <f t="shared" si="7"/>
        <v>0</v>
      </c>
      <c r="P67" s="13">
        <f t="shared" si="3"/>
        <v>0</v>
      </c>
      <c r="Q67" s="14">
        <f t="shared" si="8"/>
        <v>0</v>
      </c>
      <c r="R67" s="15">
        <v>0.1</v>
      </c>
      <c r="S67" s="14">
        <f t="shared" si="9"/>
        <v>0</v>
      </c>
      <c r="T67" s="23"/>
      <c r="U67" s="12"/>
      <c r="V67" s="14">
        <f t="shared" si="4"/>
        <v>0</v>
      </c>
      <c r="Y67" s="17" t="e">
        <f>#REF!</f>
        <v>#REF!</v>
      </c>
      <c r="Z67" s="18">
        <f t="shared" si="13"/>
        <v>0</v>
      </c>
      <c r="AA67" s="18">
        <f t="shared" si="14"/>
        <v>0</v>
      </c>
      <c r="AC67" s="17"/>
      <c r="AD67" s="55"/>
      <c r="AE67" s="18"/>
    </row>
    <row r="68" spans="1:33" ht="14.25" hidden="1" customHeight="1" x14ac:dyDescent="0.3">
      <c r="A68" s="53">
        <v>78</v>
      </c>
      <c r="B68" s="24" t="s">
        <v>110</v>
      </c>
      <c r="C68" s="5"/>
      <c r="D68" s="25"/>
      <c r="E68" s="25"/>
      <c r="F68" s="25"/>
      <c r="G68" s="25"/>
      <c r="H68" s="26"/>
      <c r="I68" s="26"/>
      <c r="J68" s="22"/>
      <c r="K68" s="12">
        <v>17697</v>
      </c>
      <c r="L68" s="54"/>
      <c r="M68" s="12"/>
      <c r="N68" s="71"/>
      <c r="O68" s="14">
        <f t="shared" si="7"/>
        <v>0</v>
      </c>
      <c r="P68" s="13">
        <f t="shared" si="3"/>
        <v>0</v>
      </c>
      <c r="Q68" s="14">
        <f t="shared" si="8"/>
        <v>0</v>
      </c>
      <c r="R68" s="15">
        <v>0.1</v>
      </c>
      <c r="S68" s="14">
        <f t="shared" si="9"/>
        <v>0</v>
      </c>
      <c r="T68" s="23"/>
      <c r="U68" s="12"/>
      <c r="V68" s="14">
        <f t="shared" si="4"/>
        <v>0</v>
      </c>
      <c r="W68" s="3"/>
      <c r="Y68" s="17" t="e">
        <f>#REF!</f>
        <v>#REF!</v>
      </c>
      <c r="Z68" s="18">
        <f t="shared" si="13"/>
        <v>0</v>
      </c>
      <c r="AA68" s="18">
        <f t="shared" si="14"/>
        <v>0</v>
      </c>
      <c r="AC68" s="17"/>
      <c r="AD68" s="55"/>
      <c r="AE68" s="18"/>
    </row>
    <row r="69" spans="1:33" ht="19.5" customHeight="1" x14ac:dyDescent="0.3">
      <c r="A69" s="53">
        <v>40</v>
      </c>
      <c r="B69" s="72" t="s">
        <v>120</v>
      </c>
      <c r="C69" s="5" t="s">
        <v>28</v>
      </c>
      <c r="D69" s="27" t="s">
        <v>115</v>
      </c>
      <c r="E69" s="27" t="s">
        <v>39</v>
      </c>
      <c r="F69" s="27"/>
      <c r="G69" s="27"/>
      <c r="H69" s="26" t="s">
        <v>51</v>
      </c>
      <c r="I69" s="26" t="s">
        <v>61</v>
      </c>
      <c r="J69" s="22">
        <v>4</v>
      </c>
      <c r="K69" s="12">
        <v>17697</v>
      </c>
      <c r="L69" s="73">
        <v>0.75</v>
      </c>
      <c r="M69" s="27"/>
      <c r="N69" s="74">
        <v>5.57</v>
      </c>
      <c r="O69" s="14">
        <f t="shared" si="7"/>
        <v>98572.290000000008</v>
      </c>
      <c r="P69" s="13">
        <f>IF(F69&gt;0,25%,0)</f>
        <v>0</v>
      </c>
      <c r="Q69" s="14">
        <f>ROUND((O69+S69)*P69,2)</f>
        <v>0</v>
      </c>
      <c r="R69" s="15">
        <v>0.1</v>
      </c>
      <c r="S69" s="14">
        <f>ROUND(O69*R69*L69,2)</f>
        <v>7392.92</v>
      </c>
      <c r="T69" s="75"/>
      <c r="U69" s="76"/>
      <c r="V69" s="14">
        <f>ROUND(O69*L69+S69+U69,2)</f>
        <v>81322.14</v>
      </c>
      <c r="W69" s="3"/>
      <c r="Y69" s="17"/>
      <c r="Z69" s="18"/>
      <c r="AA69" s="18"/>
      <c r="AC69" s="17" t="e">
        <f>#REF!</f>
        <v>#REF!</v>
      </c>
      <c r="AD69" s="55">
        <f>L69</f>
        <v>0.75</v>
      </c>
      <c r="AE69" s="18">
        <f>V69</f>
        <v>81322.14</v>
      </c>
    </row>
    <row r="70" spans="1:33" s="41" customFormat="1" ht="19.5" customHeight="1" x14ac:dyDescent="0.3">
      <c r="A70" s="59">
        <v>41</v>
      </c>
      <c r="B70" s="60" t="s">
        <v>121</v>
      </c>
      <c r="C70" s="28" t="s">
        <v>28</v>
      </c>
      <c r="D70" s="61" t="s">
        <v>102</v>
      </c>
      <c r="E70" s="61" t="s">
        <v>103</v>
      </c>
      <c r="F70" s="31"/>
      <c r="G70" s="31"/>
      <c r="H70" s="62" t="s">
        <v>51</v>
      </c>
      <c r="I70" s="62" t="s">
        <v>61</v>
      </c>
      <c r="J70" s="68">
        <v>1</v>
      </c>
      <c r="K70" s="35">
        <v>17697</v>
      </c>
      <c r="L70" s="77">
        <v>0.5</v>
      </c>
      <c r="M70" s="31"/>
      <c r="N70" s="78">
        <v>3.52</v>
      </c>
      <c r="O70" s="37">
        <f t="shared" si="7"/>
        <v>62293.440000000002</v>
      </c>
      <c r="P70" s="36">
        <f>IF(F70&gt;0,25%,0)</f>
        <v>0</v>
      </c>
      <c r="Q70" s="37">
        <f>ROUND((O70+S70)*P70,2)</f>
        <v>0</v>
      </c>
      <c r="R70" s="38">
        <v>0.1</v>
      </c>
      <c r="S70" s="37">
        <f>ROUND(O70*R70*L70,2)</f>
        <v>3114.67</v>
      </c>
      <c r="T70" s="39"/>
      <c r="U70" s="34"/>
      <c r="V70" s="37">
        <f>ROUND(O70*L70+S70+U70,2)</f>
        <v>34261.39</v>
      </c>
      <c r="W70" s="40"/>
      <c r="Y70" s="42"/>
      <c r="Z70" s="43"/>
      <c r="AA70" s="43"/>
      <c r="AC70" s="42" t="e">
        <f>#REF!</f>
        <v>#REF!</v>
      </c>
      <c r="AD70" s="66">
        <f>L70</f>
        <v>0.5</v>
      </c>
      <c r="AE70" s="43">
        <f>V70</f>
        <v>34261.39</v>
      </c>
    </row>
    <row r="71" spans="1:33" ht="19.5" customHeight="1" thickBot="1" x14ac:dyDescent="0.35">
      <c r="A71" s="53">
        <v>42</v>
      </c>
      <c r="B71" s="24" t="s">
        <v>121</v>
      </c>
      <c r="C71" s="5" t="s">
        <v>28</v>
      </c>
      <c r="D71" s="25" t="s">
        <v>122</v>
      </c>
      <c r="E71" s="25" t="s">
        <v>59</v>
      </c>
      <c r="F71" s="25"/>
      <c r="G71" s="25"/>
      <c r="H71" s="26" t="s">
        <v>51</v>
      </c>
      <c r="I71" s="26" t="s">
        <v>61</v>
      </c>
      <c r="J71" s="22">
        <v>1</v>
      </c>
      <c r="K71" s="12">
        <v>17697</v>
      </c>
      <c r="L71" s="54">
        <v>1.5</v>
      </c>
      <c r="M71" s="25" t="s">
        <v>28</v>
      </c>
      <c r="N71" s="74">
        <v>7.13</v>
      </c>
      <c r="O71" s="14">
        <f t="shared" si="7"/>
        <v>126179.61</v>
      </c>
      <c r="P71" s="13">
        <f t="shared" si="3"/>
        <v>0</v>
      </c>
      <c r="Q71" s="14">
        <f t="shared" si="8"/>
        <v>0</v>
      </c>
      <c r="R71" s="15">
        <v>0.1</v>
      </c>
      <c r="S71" s="14">
        <f t="shared" si="9"/>
        <v>18926.939999999999</v>
      </c>
      <c r="T71" s="23"/>
      <c r="U71" s="12"/>
      <c r="V71" s="14">
        <f t="shared" si="4"/>
        <v>208196.36</v>
      </c>
      <c r="W71" s="3"/>
      <c r="X71" s="3"/>
      <c r="Y71" s="17" t="e">
        <f>#REF!</f>
        <v>#REF!</v>
      </c>
      <c r="Z71" s="18">
        <f t="shared" si="13"/>
        <v>1.5</v>
      </c>
      <c r="AA71" s="18">
        <f t="shared" si="14"/>
        <v>208196.36</v>
      </c>
      <c r="AB71" s="3"/>
      <c r="AC71" s="17"/>
      <c r="AD71" s="55"/>
      <c r="AE71" s="18"/>
    </row>
    <row r="72" spans="1:33" s="49" customFormat="1" ht="30.75" customHeight="1" thickBot="1" x14ac:dyDescent="0.25">
      <c r="A72" s="119" t="s">
        <v>123</v>
      </c>
      <c r="B72" s="120"/>
      <c r="C72" s="120"/>
      <c r="D72" s="44"/>
      <c r="E72" s="45"/>
      <c r="F72" s="44"/>
      <c r="G72" s="44"/>
      <c r="H72" s="44"/>
      <c r="I72" s="44"/>
      <c r="J72" s="44"/>
      <c r="K72" s="47"/>
      <c r="L72" s="47">
        <f>SUM(L16:L71)</f>
        <v>39.375</v>
      </c>
      <c r="M72" s="47"/>
      <c r="N72" s="47"/>
      <c r="O72" s="47">
        <f>SUM(O16:O71)</f>
        <v>3350351.7974999999</v>
      </c>
      <c r="P72" s="47"/>
      <c r="Q72" s="47">
        <f>SUM(Q16:Q71)</f>
        <v>0</v>
      </c>
      <c r="R72" s="47"/>
      <c r="S72" s="47">
        <f>SUM(S16:S71)</f>
        <v>350638.40999999986</v>
      </c>
      <c r="T72" s="47">
        <f>SUM(T16:T71)</f>
        <v>2.9999999999999996</v>
      </c>
      <c r="U72" s="47">
        <f>SUM(U16:U71)</f>
        <v>59727.375</v>
      </c>
      <c r="V72" s="48">
        <f>SUM(V16:V71)</f>
        <v>3916749.84</v>
      </c>
      <c r="W72" s="52"/>
      <c r="Y72" s="50" t="s">
        <v>124</v>
      </c>
      <c r="Z72" s="79">
        <f>SUM(Z16:Z71)</f>
        <v>16.25</v>
      </c>
      <c r="AA72" s="79">
        <f>SUM(AA16:AA71)</f>
        <v>1274692.8199999998</v>
      </c>
      <c r="AB72" s="52"/>
      <c r="AC72" s="50" t="s">
        <v>125</v>
      </c>
      <c r="AD72" s="79">
        <f>SUM(AD16:AD71)</f>
        <v>23.125</v>
      </c>
      <c r="AE72" s="79">
        <f>SUM(AE16:AE71)</f>
        <v>2642057.02</v>
      </c>
      <c r="AG72" s="52"/>
    </row>
    <row r="73" spans="1:33" ht="23.25" customHeight="1" x14ac:dyDescent="0.2">
      <c r="A73" s="5">
        <v>44</v>
      </c>
      <c r="B73" s="80" t="s">
        <v>126</v>
      </c>
      <c r="C73" s="5" t="s">
        <v>37</v>
      </c>
      <c r="D73" s="81" t="s">
        <v>127</v>
      </c>
      <c r="E73" s="82" t="s">
        <v>103</v>
      </c>
      <c r="F73" s="83"/>
      <c r="G73" s="83"/>
      <c r="H73" s="26" t="s">
        <v>128</v>
      </c>
      <c r="I73" s="26" t="s">
        <v>128</v>
      </c>
      <c r="J73" s="53">
        <v>5</v>
      </c>
      <c r="K73" s="14">
        <v>17697</v>
      </c>
      <c r="L73" s="14">
        <v>1.25</v>
      </c>
      <c r="M73" s="14"/>
      <c r="N73" s="14">
        <v>2.92</v>
      </c>
      <c r="O73" s="14">
        <f>K73*N73</f>
        <v>51675.24</v>
      </c>
      <c r="P73" s="13">
        <f>IF(F73&gt;0,25%,0)</f>
        <v>0</v>
      </c>
      <c r="Q73" s="14">
        <f>ROUND((O73+S73)*P73,2)</f>
        <v>0</v>
      </c>
      <c r="R73" s="15">
        <v>0.1</v>
      </c>
      <c r="S73" s="14">
        <f>ROUND(O73*R73*L73,2)</f>
        <v>6459.41</v>
      </c>
      <c r="T73" s="23">
        <v>0.3</v>
      </c>
      <c r="U73" s="12">
        <f>K73*0.3*L73</f>
        <v>6636.3749999999991</v>
      </c>
      <c r="V73" s="12">
        <f>ROUND(O73*L73+S73+U73,2)</f>
        <v>77689.84</v>
      </c>
      <c r="Y73" s="17" t="e">
        <f>#REF!</f>
        <v>#REF!</v>
      </c>
      <c r="Z73" s="18">
        <f t="shared" ref="Z73:Z97" si="15">L73</f>
        <v>1.25</v>
      </c>
      <c r="AA73" s="18">
        <f>V73</f>
        <v>77689.84</v>
      </c>
      <c r="AC73" s="17"/>
      <c r="AD73" s="55"/>
      <c r="AE73" s="18"/>
    </row>
    <row r="74" spans="1:33" ht="21.75" customHeight="1" x14ac:dyDescent="0.2">
      <c r="A74" s="53">
        <v>45</v>
      </c>
      <c r="B74" s="80" t="s">
        <v>126</v>
      </c>
      <c r="C74" s="5" t="s">
        <v>37</v>
      </c>
      <c r="D74" s="81" t="s">
        <v>127</v>
      </c>
      <c r="E74" s="25" t="s">
        <v>66</v>
      </c>
      <c r="F74" s="81"/>
      <c r="G74" s="81"/>
      <c r="H74" s="26" t="s">
        <v>128</v>
      </c>
      <c r="I74" s="26" t="s">
        <v>128</v>
      </c>
      <c r="J74" s="53">
        <v>5</v>
      </c>
      <c r="K74" s="14">
        <v>17697</v>
      </c>
      <c r="L74" s="12">
        <v>1.25</v>
      </c>
      <c r="M74" s="12"/>
      <c r="N74" s="14">
        <v>2.92</v>
      </c>
      <c r="O74" s="14">
        <f t="shared" ref="O74:O101" si="16">K74*N74</f>
        <v>51675.24</v>
      </c>
      <c r="P74" s="13">
        <f>IF(F74&gt;0,25%,0)</f>
        <v>0</v>
      </c>
      <c r="Q74" s="14">
        <f>ROUND((O74+S74)*P74,2)</f>
        <v>0</v>
      </c>
      <c r="R74" s="15">
        <v>0.1</v>
      </c>
      <c r="S74" s="14">
        <f t="shared" ref="S74:S101" si="17">ROUND(O74*R74*L74,2)</f>
        <v>6459.41</v>
      </c>
      <c r="T74" s="23">
        <v>0.3</v>
      </c>
      <c r="U74" s="12">
        <f>K74*0.3*L74</f>
        <v>6636.3749999999991</v>
      </c>
      <c r="V74" s="12">
        <f t="shared" ref="V74:V101" si="18">ROUND(O74*L74+S74+U74,2)</f>
        <v>77689.84</v>
      </c>
      <c r="W74" s="3"/>
      <c r="Y74" s="17" t="e">
        <f>#REF!</f>
        <v>#REF!</v>
      </c>
      <c r="Z74" s="18">
        <f t="shared" si="15"/>
        <v>1.25</v>
      </c>
      <c r="AA74" s="18">
        <f t="shared" ref="AA74:AA100" si="19">V74</f>
        <v>77689.84</v>
      </c>
      <c r="AC74" s="17"/>
      <c r="AD74" s="55"/>
      <c r="AE74" s="18"/>
    </row>
    <row r="75" spans="1:33" ht="21.75" customHeight="1" x14ac:dyDescent="0.2">
      <c r="A75" s="5">
        <v>46</v>
      </c>
      <c r="B75" s="80" t="s">
        <v>126</v>
      </c>
      <c r="C75" s="5" t="s">
        <v>37</v>
      </c>
      <c r="D75" s="81" t="s">
        <v>127</v>
      </c>
      <c r="E75" s="25" t="s">
        <v>66</v>
      </c>
      <c r="F75" s="81"/>
      <c r="G75" s="81"/>
      <c r="H75" s="26" t="s">
        <v>128</v>
      </c>
      <c r="I75" s="26" t="s">
        <v>128</v>
      </c>
      <c r="J75" s="53">
        <v>5</v>
      </c>
      <c r="K75" s="14">
        <v>17697</v>
      </c>
      <c r="L75" s="12">
        <v>0.5</v>
      </c>
      <c r="M75" s="12"/>
      <c r="N75" s="14">
        <v>2.92</v>
      </c>
      <c r="O75" s="14">
        <f>K75*N75</f>
        <v>51675.24</v>
      </c>
      <c r="P75" s="13">
        <f>IF(F75&gt;0,25%,0)</f>
        <v>0</v>
      </c>
      <c r="Q75" s="14">
        <f>ROUND((O75+S75)*P75,2)</f>
        <v>0</v>
      </c>
      <c r="R75" s="15">
        <v>0.1</v>
      </c>
      <c r="S75" s="14">
        <f>ROUND(O75*R75*L75,2)</f>
        <v>2583.7600000000002</v>
      </c>
      <c r="T75" s="23">
        <v>0.3</v>
      </c>
      <c r="U75" s="12">
        <f>K75*0.3*L75</f>
        <v>2654.5499999999997</v>
      </c>
      <c r="V75" s="12">
        <f>ROUND(O75*L75+S75+U75,2)</f>
        <v>31075.93</v>
      </c>
      <c r="W75" s="3"/>
      <c r="Y75" s="17" t="e">
        <f>#REF!</f>
        <v>#REF!</v>
      </c>
      <c r="Z75" s="18">
        <f>L75</f>
        <v>0.5</v>
      </c>
      <c r="AA75" s="18">
        <f>V75</f>
        <v>31075.93</v>
      </c>
      <c r="AC75" s="17"/>
      <c r="AD75" s="55"/>
      <c r="AE75" s="18"/>
    </row>
    <row r="76" spans="1:33" ht="21.75" customHeight="1" x14ac:dyDescent="0.2">
      <c r="A76" s="53">
        <v>47</v>
      </c>
      <c r="B76" s="80" t="s">
        <v>129</v>
      </c>
      <c r="C76" s="5" t="s">
        <v>37</v>
      </c>
      <c r="D76" s="81" t="s">
        <v>130</v>
      </c>
      <c r="E76" s="25" t="s">
        <v>103</v>
      </c>
      <c r="F76" s="81"/>
      <c r="G76" s="81"/>
      <c r="H76" s="26" t="s">
        <v>128</v>
      </c>
      <c r="I76" s="26" t="s">
        <v>128</v>
      </c>
      <c r="J76" s="53">
        <v>2</v>
      </c>
      <c r="K76" s="14">
        <v>17697</v>
      </c>
      <c r="L76" s="12">
        <v>1</v>
      </c>
      <c r="M76" s="12"/>
      <c r="N76" s="14">
        <v>2.81</v>
      </c>
      <c r="O76" s="14">
        <f t="shared" si="16"/>
        <v>49728.57</v>
      </c>
      <c r="P76" s="13">
        <f t="shared" ref="P76:P101" si="20">IF(F76&gt;0,25%,0)</f>
        <v>0</v>
      </c>
      <c r="Q76" s="14">
        <f t="shared" ref="Q76:Q101" si="21">ROUND((O76+S76)*P76,2)</f>
        <v>0</v>
      </c>
      <c r="R76" s="15">
        <v>0.1</v>
      </c>
      <c r="S76" s="14">
        <f t="shared" si="17"/>
        <v>4972.8599999999997</v>
      </c>
      <c r="T76" s="23"/>
      <c r="U76" s="12"/>
      <c r="V76" s="12">
        <f t="shared" si="18"/>
        <v>54701.43</v>
      </c>
      <c r="W76" s="3"/>
      <c r="Y76" s="17" t="e">
        <f>#REF!</f>
        <v>#REF!</v>
      </c>
      <c r="Z76" s="18">
        <f>L76</f>
        <v>1</v>
      </c>
      <c r="AA76" s="18">
        <f>V76</f>
        <v>54701.43</v>
      </c>
      <c r="AC76" s="17"/>
      <c r="AD76" s="55"/>
      <c r="AE76" s="18"/>
    </row>
    <row r="77" spans="1:33" ht="22.5" customHeight="1" x14ac:dyDescent="0.2">
      <c r="A77" s="5">
        <v>48</v>
      </c>
      <c r="B77" s="80" t="s">
        <v>131</v>
      </c>
      <c r="C77" s="5" t="s">
        <v>37</v>
      </c>
      <c r="D77" s="5" t="s">
        <v>77</v>
      </c>
      <c r="E77" s="25" t="s">
        <v>103</v>
      </c>
      <c r="F77" s="81"/>
      <c r="G77" s="81"/>
      <c r="H77" s="26" t="s">
        <v>128</v>
      </c>
      <c r="I77" s="26" t="s">
        <v>128</v>
      </c>
      <c r="J77" s="53">
        <v>2</v>
      </c>
      <c r="K77" s="14">
        <v>17697</v>
      </c>
      <c r="L77" s="12">
        <v>0.5</v>
      </c>
      <c r="M77" s="12"/>
      <c r="N77" s="14">
        <v>2.81</v>
      </c>
      <c r="O77" s="14">
        <f t="shared" si="16"/>
        <v>49728.57</v>
      </c>
      <c r="P77" s="13">
        <f t="shared" si="20"/>
        <v>0</v>
      </c>
      <c r="Q77" s="14">
        <f t="shared" si="21"/>
        <v>0</v>
      </c>
      <c r="R77" s="15">
        <v>0.1</v>
      </c>
      <c r="S77" s="14">
        <f t="shared" si="17"/>
        <v>2486.4299999999998</v>
      </c>
      <c r="T77" s="23"/>
      <c r="U77" s="12"/>
      <c r="V77" s="12">
        <f t="shared" si="18"/>
        <v>27350.720000000001</v>
      </c>
      <c r="Y77" s="17" t="e">
        <f>#REF!</f>
        <v>#REF!</v>
      </c>
      <c r="Z77" s="18">
        <f t="shared" si="15"/>
        <v>0.5</v>
      </c>
      <c r="AA77" s="18">
        <f t="shared" si="19"/>
        <v>27350.720000000001</v>
      </c>
      <c r="AB77" s="3"/>
      <c r="AC77" s="17"/>
      <c r="AD77" s="55"/>
      <c r="AE77" s="18"/>
    </row>
    <row r="78" spans="1:33" ht="19.5" customHeight="1" x14ac:dyDescent="0.2">
      <c r="A78" s="53">
        <v>49</v>
      </c>
      <c r="B78" s="80" t="s">
        <v>132</v>
      </c>
      <c r="C78" s="5" t="s">
        <v>37</v>
      </c>
      <c r="D78" s="5" t="s">
        <v>133</v>
      </c>
      <c r="E78" s="25" t="s">
        <v>103</v>
      </c>
      <c r="F78" s="81"/>
      <c r="G78" s="81"/>
      <c r="H78" s="26" t="s">
        <v>128</v>
      </c>
      <c r="I78" s="26" t="s">
        <v>128</v>
      </c>
      <c r="J78" s="53">
        <v>2</v>
      </c>
      <c r="K78" s="14">
        <v>17697</v>
      </c>
      <c r="L78" s="12">
        <v>0.5</v>
      </c>
      <c r="M78" s="12"/>
      <c r="N78" s="14">
        <v>2.81</v>
      </c>
      <c r="O78" s="14">
        <f t="shared" si="16"/>
        <v>49728.57</v>
      </c>
      <c r="P78" s="13">
        <f t="shared" si="20"/>
        <v>0</v>
      </c>
      <c r="Q78" s="14">
        <f t="shared" si="21"/>
        <v>0</v>
      </c>
      <c r="R78" s="15">
        <v>0.1</v>
      </c>
      <c r="S78" s="14">
        <f t="shared" si="17"/>
        <v>2486.4299999999998</v>
      </c>
      <c r="T78" s="23"/>
      <c r="U78" s="12"/>
      <c r="V78" s="12">
        <f t="shared" si="18"/>
        <v>27350.720000000001</v>
      </c>
      <c r="Y78" s="17" t="e">
        <f>#REF!</f>
        <v>#REF!</v>
      </c>
      <c r="Z78" s="18">
        <f>L78</f>
        <v>0.5</v>
      </c>
      <c r="AA78" s="18">
        <f>V78</f>
        <v>27350.720000000001</v>
      </c>
      <c r="AB78" s="3"/>
      <c r="AC78" s="17"/>
      <c r="AD78" s="55"/>
      <c r="AE78" s="18"/>
    </row>
    <row r="79" spans="1:33" ht="18.75" customHeight="1" x14ac:dyDescent="0.2">
      <c r="A79" s="5">
        <v>50</v>
      </c>
      <c r="B79" s="80" t="s">
        <v>131</v>
      </c>
      <c r="C79" s="5" t="s">
        <v>37</v>
      </c>
      <c r="D79" s="5" t="s">
        <v>127</v>
      </c>
      <c r="E79" s="25" t="s">
        <v>66</v>
      </c>
      <c r="F79" s="81"/>
      <c r="G79" s="81"/>
      <c r="H79" s="26" t="s">
        <v>128</v>
      </c>
      <c r="I79" s="26" t="s">
        <v>128</v>
      </c>
      <c r="J79" s="53">
        <v>2</v>
      </c>
      <c r="K79" s="14">
        <v>17697</v>
      </c>
      <c r="L79" s="12">
        <v>0.5</v>
      </c>
      <c r="M79" s="12"/>
      <c r="N79" s="14">
        <v>2.81</v>
      </c>
      <c r="O79" s="14">
        <f t="shared" si="16"/>
        <v>49728.57</v>
      </c>
      <c r="P79" s="13">
        <f t="shared" si="20"/>
        <v>0</v>
      </c>
      <c r="Q79" s="14">
        <f t="shared" si="21"/>
        <v>0</v>
      </c>
      <c r="R79" s="15">
        <v>0.1</v>
      </c>
      <c r="S79" s="14">
        <f t="shared" si="17"/>
        <v>2486.4299999999998</v>
      </c>
      <c r="T79" s="23"/>
      <c r="U79" s="12"/>
      <c r="V79" s="12">
        <f t="shared" si="18"/>
        <v>27350.720000000001</v>
      </c>
      <c r="Y79" s="17" t="e">
        <f>#REF!</f>
        <v>#REF!</v>
      </c>
      <c r="Z79" s="18">
        <f>L79</f>
        <v>0.5</v>
      </c>
      <c r="AA79" s="18">
        <f>V79</f>
        <v>27350.720000000001</v>
      </c>
      <c r="AB79" s="3"/>
      <c r="AC79" s="17"/>
      <c r="AD79" s="55"/>
      <c r="AE79" s="18"/>
    </row>
    <row r="80" spans="1:33" ht="22.5" customHeight="1" x14ac:dyDescent="0.2">
      <c r="A80" s="53">
        <v>51</v>
      </c>
      <c r="B80" s="24" t="s">
        <v>134</v>
      </c>
      <c r="C80" s="5" t="s">
        <v>37</v>
      </c>
      <c r="D80" s="5" t="s">
        <v>127</v>
      </c>
      <c r="E80" s="25" t="s">
        <v>66</v>
      </c>
      <c r="F80" s="5"/>
      <c r="G80" s="5"/>
      <c r="H80" s="26" t="s">
        <v>128</v>
      </c>
      <c r="I80" s="26" t="s">
        <v>128</v>
      </c>
      <c r="J80" s="5">
        <v>2</v>
      </c>
      <c r="K80" s="14">
        <v>17697</v>
      </c>
      <c r="L80" s="12">
        <v>1</v>
      </c>
      <c r="M80" s="12"/>
      <c r="N80" s="14">
        <v>2.81</v>
      </c>
      <c r="O80" s="14">
        <f t="shared" si="16"/>
        <v>49728.57</v>
      </c>
      <c r="P80" s="13">
        <f t="shared" si="20"/>
        <v>0</v>
      </c>
      <c r="Q80" s="14">
        <f t="shared" si="21"/>
        <v>0</v>
      </c>
      <c r="R80" s="15">
        <v>0.1</v>
      </c>
      <c r="S80" s="14">
        <f t="shared" si="17"/>
        <v>4972.8599999999997</v>
      </c>
      <c r="T80" s="23">
        <v>0.3</v>
      </c>
      <c r="U80" s="12">
        <f>K80*0.3*L80</f>
        <v>5309.0999999999995</v>
      </c>
      <c r="V80" s="12">
        <f t="shared" si="18"/>
        <v>60010.53</v>
      </c>
      <c r="Y80" s="17" t="e">
        <f>#REF!</f>
        <v>#REF!</v>
      </c>
      <c r="Z80" s="18">
        <f t="shared" si="15"/>
        <v>1</v>
      </c>
      <c r="AA80" s="18">
        <f t="shared" si="19"/>
        <v>60010.53</v>
      </c>
      <c r="AB80" s="3"/>
      <c r="AC80" s="17"/>
      <c r="AD80" s="55"/>
      <c r="AE80" s="18"/>
    </row>
    <row r="81" spans="1:31" ht="13.5" hidden="1" customHeight="1" x14ac:dyDescent="0.2">
      <c r="A81" s="5">
        <v>98</v>
      </c>
      <c r="B81" s="24" t="s">
        <v>135</v>
      </c>
      <c r="C81" s="5"/>
      <c r="D81" s="5"/>
      <c r="E81" s="25"/>
      <c r="F81" s="5"/>
      <c r="G81" s="5"/>
      <c r="H81" s="26"/>
      <c r="I81" s="26"/>
      <c r="J81" s="5"/>
      <c r="K81" s="14">
        <v>17697</v>
      </c>
      <c r="L81" s="12"/>
      <c r="M81" s="12"/>
      <c r="N81" s="14">
        <v>2.81</v>
      </c>
      <c r="O81" s="14">
        <f t="shared" si="16"/>
        <v>49728.57</v>
      </c>
      <c r="P81" s="13">
        <f t="shared" si="20"/>
        <v>0</v>
      </c>
      <c r="Q81" s="14">
        <f t="shared" si="21"/>
        <v>0</v>
      </c>
      <c r="R81" s="15">
        <v>0.1</v>
      </c>
      <c r="S81" s="14">
        <f t="shared" si="17"/>
        <v>0</v>
      </c>
      <c r="T81" s="23"/>
      <c r="U81" s="12"/>
      <c r="V81" s="12">
        <f t="shared" si="18"/>
        <v>0</v>
      </c>
      <c r="Y81" s="17" t="e">
        <f>#REF!</f>
        <v>#REF!</v>
      </c>
      <c r="Z81" s="18">
        <f t="shared" si="15"/>
        <v>0</v>
      </c>
      <c r="AA81" s="18">
        <f t="shared" si="19"/>
        <v>0</v>
      </c>
      <c r="AB81" s="3"/>
      <c r="AC81" s="17"/>
      <c r="AD81" s="55"/>
      <c r="AE81" s="18"/>
    </row>
    <row r="82" spans="1:31" ht="13.5" hidden="1" customHeight="1" x14ac:dyDescent="0.2">
      <c r="A82" s="53">
        <v>48</v>
      </c>
      <c r="B82" s="24" t="s">
        <v>136</v>
      </c>
      <c r="C82" s="5"/>
      <c r="D82" s="5"/>
      <c r="E82" s="25"/>
      <c r="F82" s="5"/>
      <c r="G82" s="5"/>
      <c r="H82" s="26"/>
      <c r="I82" s="26"/>
      <c r="J82" s="5"/>
      <c r="K82" s="14">
        <v>17697</v>
      </c>
      <c r="L82" s="12"/>
      <c r="M82" s="12"/>
      <c r="N82" s="14">
        <v>2.81</v>
      </c>
      <c r="O82" s="14">
        <f t="shared" si="16"/>
        <v>49728.57</v>
      </c>
      <c r="P82" s="13">
        <f t="shared" si="20"/>
        <v>0</v>
      </c>
      <c r="Q82" s="14">
        <f t="shared" si="21"/>
        <v>0</v>
      </c>
      <c r="R82" s="15">
        <v>0.1</v>
      </c>
      <c r="S82" s="14">
        <f t="shared" si="17"/>
        <v>0</v>
      </c>
      <c r="T82" s="23"/>
      <c r="U82" s="12"/>
      <c r="V82" s="12">
        <f t="shared" si="18"/>
        <v>0</v>
      </c>
      <c r="Y82" s="17" t="e">
        <f>#REF!</f>
        <v>#REF!</v>
      </c>
      <c r="Z82" s="18">
        <f t="shared" si="15"/>
        <v>0</v>
      </c>
      <c r="AA82" s="18">
        <f t="shared" si="19"/>
        <v>0</v>
      </c>
      <c r="AB82" s="3"/>
      <c r="AC82" s="17"/>
      <c r="AD82" s="55"/>
      <c r="AE82" s="18"/>
    </row>
    <row r="83" spans="1:31" ht="13.5" hidden="1" customHeight="1" x14ac:dyDescent="0.2">
      <c r="A83" s="53">
        <v>49</v>
      </c>
      <c r="B83" s="24" t="s">
        <v>137</v>
      </c>
      <c r="C83" s="5"/>
      <c r="D83" s="5"/>
      <c r="E83" s="25"/>
      <c r="F83" s="5"/>
      <c r="G83" s="5"/>
      <c r="H83" s="26"/>
      <c r="I83" s="26"/>
      <c r="J83" s="5"/>
      <c r="K83" s="14">
        <v>17697</v>
      </c>
      <c r="L83" s="12"/>
      <c r="M83" s="12"/>
      <c r="N83" s="14">
        <v>2.81</v>
      </c>
      <c r="O83" s="14">
        <f t="shared" si="16"/>
        <v>49728.57</v>
      </c>
      <c r="P83" s="13">
        <f t="shared" si="20"/>
        <v>0</v>
      </c>
      <c r="Q83" s="14">
        <f t="shared" si="21"/>
        <v>0</v>
      </c>
      <c r="R83" s="15">
        <v>0.1</v>
      </c>
      <c r="S83" s="14">
        <f t="shared" si="17"/>
        <v>0</v>
      </c>
      <c r="T83" s="23"/>
      <c r="U83" s="12"/>
      <c r="V83" s="12">
        <f t="shared" si="18"/>
        <v>0</v>
      </c>
      <c r="Y83" s="17" t="e">
        <f>#REF!</f>
        <v>#REF!</v>
      </c>
      <c r="Z83" s="18">
        <f t="shared" si="15"/>
        <v>0</v>
      </c>
      <c r="AA83" s="18">
        <f t="shared" si="19"/>
        <v>0</v>
      </c>
      <c r="AB83" s="3"/>
      <c r="AC83" s="17"/>
      <c r="AD83" s="55"/>
      <c r="AE83" s="18"/>
    </row>
    <row r="84" spans="1:31" ht="13.5" hidden="1" customHeight="1" x14ac:dyDescent="0.2">
      <c r="A84" s="5">
        <v>100</v>
      </c>
      <c r="B84" s="24" t="s">
        <v>137</v>
      </c>
      <c r="C84" s="5"/>
      <c r="D84" s="5"/>
      <c r="E84" s="25"/>
      <c r="F84" s="5"/>
      <c r="G84" s="5"/>
      <c r="H84" s="26"/>
      <c r="I84" s="26"/>
      <c r="J84" s="5"/>
      <c r="K84" s="14">
        <v>17697</v>
      </c>
      <c r="L84" s="12"/>
      <c r="M84" s="12"/>
      <c r="N84" s="14">
        <v>2.81</v>
      </c>
      <c r="O84" s="14">
        <f t="shared" si="16"/>
        <v>49728.57</v>
      </c>
      <c r="P84" s="13">
        <f t="shared" si="20"/>
        <v>0</v>
      </c>
      <c r="Q84" s="14">
        <f t="shared" si="21"/>
        <v>0</v>
      </c>
      <c r="R84" s="15">
        <v>0.1</v>
      </c>
      <c r="S84" s="14">
        <f t="shared" si="17"/>
        <v>0</v>
      </c>
      <c r="T84" s="23"/>
      <c r="U84" s="12"/>
      <c r="V84" s="12">
        <f t="shared" si="18"/>
        <v>0</v>
      </c>
      <c r="Y84" s="17" t="e">
        <f>#REF!</f>
        <v>#REF!</v>
      </c>
      <c r="Z84" s="18">
        <f t="shared" si="15"/>
        <v>0</v>
      </c>
      <c r="AA84" s="18">
        <f t="shared" si="19"/>
        <v>0</v>
      </c>
      <c r="AB84" s="3"/>
      <c r="AC84" s="17"/>
      <c r="AD84" s="55"/>
      <c r="AE84" s="18"/>
    </row>
    <row r="85" spans="1:31" ht="13.5" hidden="1" customHeight="1" x14ac:dyDescent="0.2">
      <c r="A85" s="53">
        <v>101</v>
      </c>
      <c r="B85" s="24" t="s">
        <v>137</v>
      </c>
      <c r="C85" s="5"/>
      <c r="D85" s="5"/>
      <c r="E85" s="25"/>
      <c r="F85" s="5"/>
      <c r="G85" s="5"/>
      <c r="H85" s="26"/>
      <c r="I85" s="26"/>
      <c r="J85" s="5"/>
      <c r="K85" s="14">
        <v>17697</v>
      </c>
      <c r="L85" s="12"/>
      <c r="M85" s="12"/>
      <c r="N85" s="14">
        <v>2.81</v>
      </c>
      <c r="O85" s="14">
        <f t="shared" si="16"/>
        <v>49728.57</v>
      </c>
      <c r="P85" s="13">
        <f t="shared" si="20"/>
        <v>0</v>
      </c>
      <c r="Q85" s="14">
        <f t="shared" si="21"/>
        <v>0</v>
      </c>
      <c r="R85" s="15">
        <v>0.1</v>
      </c>
      <c r="S85" s="14">
        <f t="shared" si="17"/>
        <v>0</v>
      </c>
      <c r="T85" s="23"/>
      <c r="U85" s="12"/>
      <c r="V85" s="12">
        <f t="shared" si="18"/>
        <v>0</v>
      </c>
      <c r="Y85" s="17" t="e">
        <f>#REF!</f>
        <v>#REF!</v>
      </c>
      <c r="Z85" s="18">
        <f t="shared" si="15"/>
        <v>0</v>
      </c>
      <c r="AA85" s="18">
        <f t="shared" si="19"/>
        <v>0</v>
      </c>
      <c r="AB85" s="3"/>
      <c r="AC85" s="17"/>
      <c r="AD85" s="55"/>
      <c r="AE85" s="18"/>
    </row>
    <row r="86" spans="1:31" ht="22.5" customHeight="1" x14ac:dyDescent="0.2">
      <c r="A86" s="5">
        <v>52</v>
      </c>
      <c r="B86" s="24" t="s">
        <v>134</v>
      </c>
      <c r="C86" s="5" t="s">
        <v>37</v>
      </c>
      <c r="D86" s="5" t="s">
        <v>127</v>
      </c>
      <c r="E86" s="25" t="s">
        <v>66</v>
      </c>
      <c r="F86" s="5"/>
      <c r="G86" s="5"/>
      <c r="H86" s="26" t="s">
        <v>128</v>
      </c>
      <c r="I86" s="26" t="s">
        <v>128</v>
      </c>
      <c r="J86" s="5">
        <v>2</v>
      </c>
      <c r="K86" s="14">
        <v>17697</v>
      </c>
      <c r="L86" s="12">
        <v>1</v>
      </c>
      <c r="M86" s="12"/>
      <c r="N86" s="14">
        <v>2.81</v>
      </c>
      <c r="O86" s="14">
        <f>K86*N86</f>
        <v>49728.57</v>
      </c>
      <c r="P86" s="13">
        <f>IF(F86&gt;0,25%,0)</f>
        <v>0</v>
      </c>
      <c r="Q86" s="14">
        <f>ROUND((O86+S86)*P86,2)</f>
        <v>0</v>
      </c>
      <c r="R86" s="15">
        <v>0.1</v>
      </c>
      <c r="S86" s="14">
        <f>ROUND(O86*R86*L86,2)</f>
        <v>4972.8599999999997</v>
      </c>
      <c r="T86" s="23">
        <v>0.3</v>
      </c>
      <c r="U86" s="12">
        <f>K86*0.3*L86</f>
        <v>5309.0999999999995</v>
      </c>
      <c r="V86" s="12">
        <f>ROUND(O86*L86+S86+U86,2)</f>
        <v>60010.53</v>
      </c>
      <c r="Y86" s="17" t="e">
        <f>#REF!</f>
        <v>#REF!</v>
      </c>
      <c r="Z86" s="18">
        <f>L86</f>
        <v>1</v>
      </c>
      <c r="AA86" s="18">
        <f>V86</f>
        <v>60010.53</v>
      </c>
      <c r="AB86" s="3"/>
      <c r="AC86" s="17"/>
      <c r="AD86" s="55"/>
      <c r="AE86" s="18"/>
    </row>
    <row r="87" spans="1:31" ht="21.75" customHeight="1" x14ac:dyDescent="0.2">
      <c r="A87" s="53">
        <v>53</v>
      </c>
      <c r="B87" s="24" t="s">
        <v>138</v>
      </c>
      <c r="C87" s="5" t="s">
        <v>37</v>
      </c>
      <c r="D87" s="5" t="s">
        <v>77</v>
      </c>
      <c r="E87" s="25" t="s">
        <v>103</v>
      </c>
      <c r="F87" s="5"/>
      <c r="G87" s="5"/>
      <c r="H87" s="26" t="s">
        <v>128</v>
      </c>
      <c r="I87" s="26" t="s">
        <v>128</v>
      </c>
      <c r="J87" s="5">
        <v>2</v>
      </c>
      <c r="K87" s="14">
        <v>17697</v>
      </c>
      <c r="L87" s="12">
        <v>1</v>
      </c>
      <c r="M87" s="12"/>
      <c r="N87" s="14">
        <v>2.81</v>
      </c>
      <c r="O87" s="14">
        <f t="shared" si="16"/>
        <v>49728.57</v>
      </c>
      <c r="P87" s="13">
        <f t="shared" si="20"/>
        <v>0</v>
      </c>
      <c r="Q87" s="14">
        <f t="shared" si="21"/>
        <v>0</v>
      </c>
      <c r="R87" s="15">
        <v>0.1</v>
      </c>
      <c r="S87" s="14">
        <f t="shared" si="17"/>
        <v>4972.8599999999997</v>
      </c>
      <c r="T87" s="23">
        <v>0.3</v>
      </c>
      <c r="U87" s="12">
        <f>K87*0.3*L87</f>
        <v>5309.0999999999995</v>
      </c>
      <c r="V87" s="12">
        <f t="shared" si="18"/>
        <v>60010.53</v>
      </c>
      <c r="Y87" s="17" t="e">
        <f>#REF!</f>
        <v>#REF!</v>
      </c>
      <c r="Z87" s="18">
        <f t="shared" si="15"/>
        <v>1</v>
      </c>
      <c r="AA87" s="18">
        <f t="shared" si="19"/>
        <v>60010.53</v>
      </c>
      <c r="AB87" s="3"/>
      <c r="AC87" s="17"/>
      <c r="AD87" s="55"/>
      <c r="AE87" s="18"/>
    </row>
    <row r="88" spans="1:31" ht="13.5" hidden="1" customHeight="1" x14ac:dyDescent="0.2">
      <c r="A88" s="53">
        <v>52</v>
      </c>
      <c r="B88" s="24" t="s">
        <v>139</v>
      </c>
      <c r="C88" s="5"/>
      <c r="D88" s="5"/>
      <c r="E88" s="25"/>
      <c r="F88" s="5"/>
      <c r="G88" s="5"/>
      <c r="H88" s="26"/>
      <c r="I88" s="26"/>
      <c r="J88" s="5"/>
      <c r="K88" s="14">
        <v>17697</v>
      </c>
      <c r="L88" s="12"/>
      <c r="M88" s="12"/>
      <c r="N88" s="5"/>
      <c r="O88" s="14">
        <f t="shared" si="16"/>
        <v>0</v>
      </c>
      <c r="P88" s="13">
        <f t="shared" si="20"/>
        <v>0</v>
      </c>
      <c r="Q88" s="14">
        <f t="shared" si="21"/>
        <v>0</v>
      </c>
      <c r="R88" s="15">
        <v>0.1</v>
      </c>
      <c r="S88" s="14">
        <f t="shared" si="17"/>
        <v>0</v>
      </c>
      <c r="T88" s="23"/>
      <c r="U88" s="12"/>
      <c r="V88" s="12">
        <f t="shared" si="18"/>
        <v>0</v>
      </c>
      <c r="Y88" s="17" t="e">
        <f>#REF!</f>
        <v>#REF!</v>
      </c>
      <c r="Z88" s="18">
        <f t="shared" si="15"/>
        <v>0</v>
      </c>
      <c r="AA88" s="18">
        <f t="shared" si="19"/>
        <v>0</v>
      </c>
      <c r="AB88" s="3"/>
      <c r="AC88" s="17"/>
      <c r="AD88" s="55"/>
      <c r="AE88" s="18"/>
    </row>
    <row r="89" spans="1:31" ht="13.5" hidden="1" customHeight="1" x14ac:dyDescent="0.2">
      <c r="A89" s="5">
        <v>104</v>
      </c>
      <c r="B89" s="24" t="s">
        <v>139</v>
      </c>
      <c r="C89" s="5"/>
      <c r="D89" s="5"/>
      <c r="E89" s="25"/>
      <c r="F89" s="5"/>
      <c r="G89" s="5"/>
      <c r="H89" s="26"/>
      <c r="I89" s="26"/>
      <c r="J89" s="5"/>
      <c r="K89" s="14">
        <v>17697</v>
      </c>
      <c r="L89" s="12"/>
      <c r="M89" s="12"/>
      <c r="N89" s="5"/>
      <c r="O89" s="14">
        <f t="shared" si="16"/>
        <v>0</v>
      </c>
      <c r="P89" s="13">
        <f t="shared" si="20"/>
        <v>0</v>
      </c>
      <c r="Q89" s="14">
        <f t="shared" si="21"/>
        <v>0</v>
      </c>
      <c r="R89" s="15">
        <v>0.1</v>
      </c>
      <c r="S89" s="14">
        <f t="shared" si="17"/>
        <v>0</v>
      </c>
      <c r="T89" s="23"/>
      <c r="U89" s="12"/>
      <c r="V89" s="12">
        <f t="shared" si="18"/>
        <v>0</v>
      </c>
      <c r="Y89" s="17" t="e">
        <f>#REF!</f>
        <v>#REF!</v>
      </c>
      <c r="Z89" s="18">
        <f t="shared" si="15"/>
        <v>0</v>
      </c>
      <c r="AA89" s="18">
        <f t="shared" si="19"/>
        <v>0</v>
      </c>
      <c r="AB89" s="3"/>
      <c r="AC89" s="17"/>
      <c r="AD89" s="55"/>
      <c r="AE89" s="18"/>
    </row>
    <row r="90" spans="1:31" ht="22.5" customHeight="1" x14ac:dyDescent="0.2">
      <c r="A90" s="53">
        <v>54</v>
      </c>
      <c r="B90" s="24" t="s">
        <v>140</v>
      </c>
      <c r="C90" s="5" t="s">
        <v>37</v>
      </c>
      <c r="D90" s="5" t="s">
        <v>127</v>
      </c>
      <c r="E90" s="25" t="s">
        <v>141</v>
      </c>
      <c r="F90" s="5"/>
      <c r="G90" s="5"/>
      <c r="H90" s="26" t="s">
        <v>128</v>
      </c>
      <c r="I90" s="26" t="s">
        <v>128</v>
      </c>
      <c r="J90" s="5">
        <v>3</v>
      </c>
      <c r="K90" s="14">
        <v>17697</v>
      </c>
      <c r="L90" s="12">
        <v>0.5</v>
      </c>
      <c r="M90" s="12"/>
      <c r="N90" s="5">
        <v>2.84</v>
      </c>
      <c r="O90" s="14">
        <f t="shared" si="16"/>
        <v>50259.479999999996</v>
      </c>
      <c r="P90" s="13">
        <f t="shared" si="20"/>
        <v>0</v>
      </c>
      <c r="Q90" s="14">
        <f t="shared" si="21"/>
        <v>0</v>
      </c>
      <c r="R90" s="15">
        <v>0.1</v>
      </c>
      <c r="S90" s="14">
        <f t="shared" si="17"/>
        <v>2512.9699999999998</v>
      </c>
      <c r="T90" s="23"/>
      <c r="U90" s="12"/>
      <c r="V90" s="12">
        <f t="shared" si="18"/>
        <v>27642.71</v>
      </c>
      <c r="Y90" s="17" t="e">
        <f>#REF!</f>
        <v>#REF!</v>
      </c>
      <c r="Z90" s="18">
        <f t="shared" si="15"/>
        <v>0.5</v>
      </c>
      <c r="AA90" s="18">
        <f t="shared" si="19"/>
        <v>27642.71</v>
      </c>
      <c r="AB90" s="3"/>
      <c r="AC90" s="17"/>
      <c r="AD90" s="55"/>
      <c r="AE90" s="18"/>
    </row>
    <row r="91" spans="1:31" ht="18.75" customHeight="1" x14ac:dyDescent="0.2">
      <c r="A91" s="53">
        <v>55</v>
      </c>
      <c r="B91" s="24" t="s">
        <v>142</v>
      </c>
      <c r="C91" s="5" t="s">
        <v>143</v>
      </c>
      <c r="D91" s="5" t="s">
        <v>38</v>
      </c>
      <c r="E91" s="25" t="s">
        <v>66</v>
      </c>
      <c r="F91" s="5"/>
      <c r="G91" s="5"/>
      <c r="H91" s="26" t="s">
        <v>128</v>
      </c>
      <c r="I91" s="26" t="s">
        <v>128</v>
      </c>
      <c r="J91" s="5">
        <v>2</v>
      </c>
      <c r="K91" s="14">
        <v>17697</v>
      </c>
      <c r="L91" s="12">
        <v>1.5</v>
      </c>
      <c r="M91" s="12"/>
      <c r="N91" s="5">
        <v>2.81</v>
      </c>
      <c r="O91" s="14">
        <f>K91*N91</f>
        <v>49728.57</v>
      </c>
      <c r="P91" s="13">
        <f>IF(F91&gt;0,25%,0)</f>
        <v>0</v>
      </c>
      <c r="Q91" s="14">
        <f>ROUND((O91+S91)*P91,2)</f>
        <v>0</v>
      </c>
      <c r="R91" s="15">
        <v>0.1</v>
      </c>
      <c r="S91" s="14">
        <f>ROUND(O91*R91*L91,2)</f>
        <v>7459.29</v>
      </c>
      <c r="T91" s="23"/>
      <c r="U91" s="12"/>
      <c r="V91" s="12">
        <f>ROUND(O91*L91+S91+U91,2)</f>
        <v>82052.149999999994</v>
      </c>
      <c r="Y91" s="17" t="e">
        <f>#REF!</f>
        <v>#REF!</v>
      </c>
      <c r="Z91" s="18">
        <f>L91</f>
        <v>1.5</v>
      </c>
      <c r="AA91" s="18">
        <f>V91</f>
        <v>82052.149999999994</v>
      </c>
      <c r="AB91" s="3"/>
      <c r="AC91" s="17"/>
      <c r="AD91" s="55"/>
      <c r="AE91" s="18"/>
    </row>
    <row r="92" spans="1:31" ht="18.75" customHeight="1" x14ac:dyDescent="0.2">
      <c r="A92" s="5">
        <v>56</v>
      </c>
      <c r="B92" s="24" t="s">
        <v>144</v>
      </c>
      <c r="C92" s="5" t="s">
        <v>143</v>
      </c>
      <c r="D92" s="5" t="s">
        <v>127</v>
      </c>
      <c r="E92" s="25" t="s">
        <v>66</v>
      </c>
      <c r="F92" s="5"/>
      <c r="G92" s="5"/>
      <c r="H92" s="26" t="s">
        <v>128</v>
      </c>
      <c r="I92" s="26" t="s">
        <v>128</v>
      </c>
      <c r="J92" s="5">
        <v>2</v>
      </c>
      <c r="K92" s="14">
        <v>17697</v>
      </c>
      <c r="L92" s="12">
        <v>0.5</v>
      </c>
      <c r="M92" s="12"/>
      <c r="N92" s="5">
        <v>2.81</v>
      </c>
      <c r="O92" s="14">
        <f t="shared" si="16"/>
        <v>49728.57</v>
      </c>
      <c r="P92" s="13">
        <f t="shared" si="20"/>
        <v>0</v>
      </c>
      <c r="Q92" s="14">
        <f t="shared" si="21"/>
        <v>0</v>
      </c>
      <c r="R92" s="15">
        <v>0.1</v>
      </c>
      <c r="S92" s="14">
        <f t="shared" si="17"/>
        <v>2486.4299999999998</v>
      </c>
      <c r="T92" s="23"/>
      <c r="U92" s="12"/>
      <c r="V92" s="12">
        <f t="shared" si="18"/>
        <v>27350.720000000001</v>
      </c>
      <c r="Y92" s="17" t="e">
        <f>#REF!</f>
        <v>#REF!</v>
      </c>
      <c r="Z92" s="18">
        <f t="shared" si="15"/>
        <v>0.5</v>
      </c>
      <c r="AA92" s="18">
        <f t="shared" si="19"/>
        <v>27350.720000000001</v>
      </c>
      <c r="AB92" s="3"/>
      <c r="AC92" s="17"/>
      <c r="AD92" s="55"/>
      <c r="AE92" s="18"/>
    </row>
    <row r="93" spans="1:31" ht="13.5" hidden="1" customHeight="1" x14ac:dyDescent="0.2">
      <c r="A93" s="53">
        <v>107</v>
      </c>
      <c r="B93" s="24" t="s">
        <v>144</v>
      </c>
      <c r="C93" s="5"/>
      <c r="D93" s="5"/>
      <c r="E93" s="25"/>
      <c r="F93" s="5"/>
      <c r="G93" s="5"/>
      <c r="H93" s="26"/>
      <c r="I93" s="26"/>
      <c r="J93" s="5"/>
      <c r="K93" s="14">
        <v>17697</v>
      </c>
      <c r="L93" s="12"/>
      <c r="M93" s="12"/>
      <c r="N93" s="5">
        <v>2.81</v>
      </c>
      <c r="O93" s="14">
        <f t="shared" si="16"/>
        <v>49728.57</v>
      </c>
      <c r="P93" s="13">
        <f t="shared" si="20"/>
        <v>0</v>
      </c>
      <c r="Q93" s="14">
        <f t="shared" si="21"/>
        <v>0</v>
      </c>
      <c r="R93" s="15">
        <v>0.1</v>
      </c>
      <c r="S93" s="14">
        <f t="shared" si="17"/>
        <v>0</v>
      </c>
      <c r="T93" s="23"/>
      <c r="U93" s="12"/>
      <c r="V93" s="12">
        <f t="shared" si="18"/>
        <v>0</v>
      </c>
      <c r="Y93" s="17" t="e">
        <f>#REF!</f>
        <v>#REF!</v>
      </c>
      <c r="Z93" s="18">
        <f t="shared" si="15"/>
        <v>0</v>
      </c>
      <c r="AA93" s="18">
        <f t="shared" si="19"/>
        <v>0</v>
      </c>
      <c r="AB93" s="3"/>
      <c r="AC93" s="17"/>
      <c r="AD93" s="55"/>
      <c r="AE93" s="18"/>
    </row>
    <row r="94" spans="1:31" ht="18.75" customHeight="1" x14ac:dyDescent="0.2">
      <c r="A94" s="5">
        <v>57</v>
      </c>
      <c r="B94" s="24" t="s">
        <v>144</v>
      </c>
      <c r="C94" s="5" t="s">
        <v>143</v>
      </c>
      <c r="D94" s="5" t="s">
        <v>102</v>
      </c>
      <c r="E94" s="25" t="s">
        <v>66</v>
      </c>
      <c r="F94" s="5"/>
      <c r="G94" s="5"/>
      <c r="H94" s="26" t="s">
        <v>128</v>
      </c>
      <c r="I94" s="26" t="s">
        <v>128</v>
      </c>
      <c r="J94" s="5">
        <v>2</v>
      </c>
      <c r="K94" s="14">
        <v>17697</v>
      </c>
      <c r="L94" s="12">
        <v>0.5</v>
      </c>
      <c r="M94" s="12"/>
      <c r="N94" s="5">
        <v>2.81</v>
      </c>
      <c r="O94" s="14">
        <f>K94*N94</f>
        <v>49728.57</v>
      </c>
      <c r="P94" s="13">
        <f>IF(F94&gt;0,25%,0)</f>
        <v>0</v>
      </c>
      <c r="Q94" s="14">
        <f>ROUND((O94+S94)*P94,2)</f>
        <v>0</v>
      </c>
      <c r="R94" s="15">
        <v>0.1</v>
      </c>
      <c r="S94" s="14">
        <f>ROUND(O94*R94*L94,2)</f>
        <v>2486.4299999999998</v>
      </c>
      <c r="T94" s="23"/>
      <c r="U94" s="12"/>
      <c r="V94" s="12">
        <f>ROUND(O94*L94+S94+U94,2)</f>
        <v>27350.720000000001</v>
      </c>
      <c r="Y94" s="17" t="e">
        <f>#REF!</f>
        <v>#REF!</v>
      </c>
      <c r="Z94" s="18">
        <f>L94</f>
        <v>0.5</v>
      </c>
      <c r="AA94" s="18">
        <f>V94</f>
        <v>27350.720000000001</v>
      </c>
      <c r="AB94" s="3"/>
      <c r="AC94" s="17"/>
      <c r="AD94" s="55"/>
      <c r="AE94" s="18"/>
    </row>
    <row r="95" spans="1:31" ht="20.25" customHeight="1" x14ac:dyDescent="0.2">
      <c r="A95" s="53">
        <v>58</v>
      </c>
      <c r="B95" s="24" t="s">
        <v>140</v>
      </c>
      <c r="C95" s="5" t="s">
        <v>143</v>
      </c>
      <c r="D95" s="5" t="s">
        <v>145</v>
      </c>
      <c r="E95" s="25" t="s">
        <v>66</v>
      </c>
      <c r="F95" s="5"/>
      <c r="G95" s="5"/>
      <c r="H95" s="26" t="s">
        <v>128</v>
      </c>
      <c r="I95" s="26" t="s">
        <v>128</v>
      </c>
      <c r="J95" s="5">
        <v>3</v>
      </c>
      <c r="K95" s="14">
        <v>17697</v>
      </c>
      <c r="L95" s="12">
        <v>0.5</v>
      </c>
      <c r="M95" s="12"/>
      <c r="N95" s="5">
        <v>2.84</v>
      </c>
      <c r="O95" s="14">
        <f t="shared" si="16"/>
        <v>50259.479999999996</v>
      </c>
      <c r="P95" s="13">
        <f t="shared" si="20"/>
        <v>0</v>
      </c>
      <c r="Q95" s="14">
        <f t="shared" si="21"/>
        <v>0</v>
      </c>
      <c r="R95" s="15">
        <v>0.1</v>
      </c>
      <c r="S95" s="14">
        <f t="shared" si="17"/>
        <v>2512.9699999999998</v>
      </c>
      <c r="T95" s="23"/>
      <c r="U95" s="12"/>
      <c r="V95" s="12">
        <f t="shared" si="18"/>
        <v>27642.71</v>
      </c>
      <c r="Y95" s="17" t="e">
        <f>#REF!</f>
        <v>#REF!</v>
      </c>
      <c r="Z95" s="18">
        <f t="shared" si="15"/>
        <v>0.5</v>
      </c>
      <c r="AA95" s="18">
        <f>V95</f>
        <v>27642.71</v>
      </c>
      <c r="AB95" s="3"/>
      <c r="AC95" s="17"/>
      <c r="AD95" s="55"/>
      <c r="AE95" s="18"/>
    </row>
    <row r="96" spans="1:31" ht="13.5" hidden="1" customHeight="1" x14ac:dyDescent="0.2">
      <c r="A96" s="5">
        <v>57</v>
      </c>
      <c r="B96" s="24" t="s">
        <v>146</v>
      </c>
      <c r="C96" s="5"/>
      <c r="D96" s="5"/>
      <c r="E96" s="25"/>
      <c r="F96" s="5"/>
      <c r="G96" s="5"/>
      <c r="H96" s="26"/>
      <c r="I96" s="26"/>
      <c r="J96" s="5"/>
      <c r="K96" s="14">
        <v>17697</v>
      </c>
      <c r="L96" s="12"/>
      <c r="M96" s="12"/>
      <c r="N96" s="5">
        <v>2.44</v>
      </c>
      <c r="O96" s="14">
        <f t="shared" si="16"/>
        <v>43180.68</v>
      </c>
      <c r="P96" s="13">
        <f t="shared" si="20"/>
        <v>0</v>
      </c>
      <c r="Q96" s="14">
        <f t="shared" si="21"/>
        <v>0</v>
      </c>
      <c r="R96" s="15">
        <v>0.1</v>
      </c>
      <c r="S96" s="14">
        <f t="shared" si="17"/>
        <v>0</v>
      </c>
      <c r="T96" s="23"/>
      <c r="U96" s="12"/>
      <c r="V96" s="12">
        <f t="shared" si="18"/>
        <v>0</v>
      </c>
      <c r="Y96" s="17" t="e">
        <f>#REF!</f>
        <v>#REF!</v>
      </c>
      <c r="Z96" s="18">
        <f t="shared" si="15"/>
        <v>0</v>
      </c>
      <c r="AA96" s="18">
        <f>V96</f>
        <v>0</v>
      </c>
      <c r="AB96" s="3"/>
      <c r="AC96" s="17"/>
      <c r="AD96" s="55"/>
      <c r="AE96" s="18"/>
    </row>
    <row r="97" spans="1:31" ht="13.5" hidden="1" customHeight="1" x14ac:dyDescent="0.2">
      <c r="A97" s="53">
        <v>58</v>
      </c>
      <c r="B97" s="24" t="s">
        <v>140</v>
      </c>
      <c r="C97" s="5"/>
      <c r="D97" s="5"/>
      <c r="E97" s="25"/>
      <c r="F97" s="5"/>
      <c r="G97" s="5"/>
      <c r="H97" s="26"/>
      <c r="I97" s="26"/>
      <c r="J97" s="5"/>
      <c r="K97" s="14">
        <v>17697</v>
      </c>
      <c r="L97" s="12"/>
      <c r="M97" s="12"/>
      <c r="N97" s="5">
        <v>2.44</v>
      </c>
      <c r="O97" s="14">
        <f t="shared" si="16"/>
        <v>43180.68</v>
      </c>
      <c r="P97" s="13">
        <f t="shared" si="20"/>
        <v>0</v>
      </c>
      <c r="Q97" s="14">
        <f t="shared" si="21"/>
        <v>0</v>
      </c>
      <c r="R97" s="15">
        <v>0.1</v>
      </c>
      <c r="S97" s="14">
        <f t="shared" si="17"/>
        <v>0</v>
      </c>
      <c r="T97" s="23"/>
      <c r="U97" s="12"/>
      <c r="V97" s="12">
        <f t="shared" si="18"/>
        <v>0</v>
      </c>
      <c r="Y97" s="17" t="e">
        <f>#REF!</f>
        <v>#REF!</v>
      </c>
      <c r="Z97" s="18">
        <f t="shared" si="15"/>
        <v>0</v>
      </c>
      <c r="AA97" s="18">
        <f>V97</f>
        <v>0</v>
      </c>
      <c r="AB97" s="3"/>
      <c r="AC97" s="17"/>
      <c r="AD97" s="55"/>
      <c r="AE97" s="18"/>
    </row>
    <row r="98" spans="1:31" ht="20.25" customHeight="1" x14ac:dyDescent="0.3">
      <c r="A98" s="5">
        <v>59</v>
      </c>
      <c r="B98" s="84" t="s">
        <v>147</v>
      </c>
      <c r="C98" s="5" t="s">
        <v>108</v>
      </c>
      <c r="D98" s="5" t="s">
        <v>77</v>
      </c>
      <c r="E98" s="25" t="s">
        <v>103</v>
      </c>
      <c r="F98" s="5"/>
      <c r="G98" s="5"/>
      <c r="H98" s="26" t="s">
        <v>128</v>
      </c>
      <c r="I98" s="26" t="s">
        <v>128</v>
      </c>
      <c r="J98" s="5">
        <v>1</v>
      </c>
      <c r="K98" s="14">
        <v>17697</v>
      </c>
      <c r="L98" s="12">
        <v>1</v>
      </c>
      <c r="M98" s="12"/>
      <c r="N98" s="5">
        <v>2.77</v>
      </c>
      <c r="O98" s="14">
        <f t="shared" si="16"/>
        <v>49020.69</v>
      </c>
      <c r="P98" s="13">
        <f t="shared" si="20"/>
        <v>0</v>
      </c>
      <c r="Q98" s="14">
        <f t="shared" si="21"/>
        <v>0</v>
      </c>
      <c r="R98" s="15">
        <v>0.1</v>
      </c>
      <c r="S98" s="14">
        <f t="shared" si="17"/>
        <v>4902.07</v>
      </c>
      <c r="T98" s="23">
        <v>0.487788</v>
      </c>
      <c r="U98" s="12">
        <v>14944.45</v>
      </c>
      <c r="V98" s="12">
        <f t="shared" si="18"/>
        <v>68867.210000000006</v>
      </c>
      <c r="Y98" s="17" t="e">
        <f>#REF!</f>
        <v>#REF!</v>
      </c>
      <c r="Z98" s="18">
        <f>L98</f>
        <v>1</v>
      </c>
      <c r="AA98" s="18">
        <f t="shared" si="19"/>
        <v>68867.210000000006</v>
      </c>
      <c r="AB98" s="85"/>
      <c r="AC98" s="17"/>
      <c r="AD98" s="55"/>
      <c r="AE98" s="18"/>
    </row>
    <row r="99" spans="1:31" ht="19.5" customHeight="1" x14ac:dyDescent="0.3">
      <c r="A99" s="53">
        <v>60</v>
      </c>
      <c r="B99" s="84" t="s">
        <v>147</v>
      </c>
      <c r="C99" s="5" t="s">
        <v>108</v>
      </c>
      <c r="D99" s="5" t="s">
        <v>148</v>
      </c>
      <c r="E99" s="25" t="s">
        <v>103</v>
      </c>
      <c r="F99" s="5"/>
      <c r="G99" s="5"/>
      <c r="H99" s="26" t="s">
        <v>128</v>
      </c>
      <c r="I99" s="26" t="s">
        <v>128</v>
      </c>
      <c r="J99" s="5">
        <v>1</v>
      </c>
      <c r="K99" s="14">
        <v>17697</v>
      </c>
      <c r="L99" s="12">
        <v>1</v>
      </c>
      <c r="M99" s="12"/>
      <c r="N99" s="5">
        <v>2.77</v>
      </c>
      <c r="O99" s="14">
        <f t="shared" si="16"/>
        <v>49020.69</v>
      </c>
      <c r="P99" s="13">
        <f t="shared" si="20"/>
        <v>0</v>
      </c>
      <c r="Q99" s="14">
        <f t="shared" si="21"/>
        <v>0</v>
      </c>
      <c r="R99" s="15">
        <v>0.1</v>
      </c>
      <c r="S99" s="14">
        <f t="shared" si="17"/>
        <v>4902.07</v>
      </c>
      <c r="T99" s="23">
        <v>0.487788</v>
      </c>
      <c r="U99" s="12">
        <v>14944.45</v>
      </c>
      <c r="V99" s="12">
        <f t="shared" si="18"/>
        <v>68867.210000000006</v>
      </c>
      <c r="Y99" s="17" t="e">
        <f>#REF!</f>
        <v>#REF!</v>
      </c>
      <c r="Z99" s="18">
        <f>L99</f>
        <v>1</v>
      </c>
      <c r="AA99" s="18">
        <f t="shared" si="19"/>
        <v>68867.210000000006</v>
      </c>
      <c r="AC99" s="17"/>
      <c r="AD99" s="55"/>
      <c r="AE99" s="18"/>
    </row>
    <row r="100" spans="1:31" ht="21" customHeight="1" x14ac:dyDescent="0.3">
      <c r="A100" s="5">
        <v>61</v>
      </c>
      <c r="B100" s="84" t="s">
        <v>147</v>
      </c>
      <c r="C100" s="5" t="s">
        <v>37</v>
      </c>
      <c r="D100" s="5" t="s">
        <v>127</v>
      </c>
      <c r="E100" s="25" t="s">
        <v>66</v>
      </c>
      <c r="F100" s="5"/>
      <c r="G100" s="5"/>
      <c r="H100" s="26" t="s">
        <v>128</v>
      </c>
      <c r="I100" s="26" t="s">
        <v>128</v>
      </c>
      <c r="J100" s="5">
        <v>1</v>
      </c>
      <c r="K100" s="14">
        <v>17697</v>
      </c>
      <c r="L100" s="12">
        <v>1</v>
      </c>
      <c r="M100" s="12"/>
      <c r="N100" s="5">
        <v>2.77</v>
      </c>
      <c r="O100" s="14">
        <f t="shared" si="16"/>
        <v>49020.69</v>
      </c>
      <c r="P100" s="13">
        <f t="shared" si="20"/>
        <v>0</v>
      </c>
      <c r="Q100" s="14">
        <f t="shared" si="21"/>
        <v>0</v>
      </c>
      <c r="R100" s="15">
        <v>0.1</v>
      </c>
      <c r="S100" s="14">
        <f t="shared" si="17"/>
        <v>4902.07</v>
      </c>
      <c r="T100" s="23">
        <v>0.487788</v>
      </c>
      <c r="U100" s="12">
        <v>14944.45</v>
      </c>
      <c r="V100" s="12">
        <f t="shared" si="18"/>
        <v>68867.210000000006</v>
      </c>
      <c r="Y100" s="17" t="e">
        <f>#REF!</f>
        <v>#REF!</v>
      </c>
      <c r="Z100" s="18">
        <f>L100</f>
        <v>1</v>
      </c>
      <c r="AA100" s="18">
        <f t="shared" si="19"/>
        <v>68867.210000000006</v>
      </c>
      <c r="AC100" s="17"/>
      <c r="AD100" s="55"/>
      <c r="AE100" s="18"/>
    </row>
    <row r="101" spans="1:31" ht="22.5" customHeight="1" thickBot="1" x14ac:dyDescent="0.25">
      <c r="A101" s="53">
        <v>62</v>
      </c>
      <c r="B101" s="72" t="s">
        <v>149</v>
      </c>
      <c r="C101" s="86" t="s">
        <v>108</v>
      </c>
      <c r="D101" s="86" t="s">
        <v>150</v>
      </c>
      <c r="E101" s="27" t="s">
        <v>103</v>
      </c>
      <c r="F101" s="86"/>
      <c r="G101" s="86"/>
      <c r="H101" s="26" t="s">
        <v>128</v>
      </c>
      <c r="I101" s="26" t="s">
        <v>128</v>
      </c>
      <c r="J101" s="86">
        <v>2</v>
      </c>
      <c r="K101" s="14">
        <v>17697</v>
      </c>
      <c r="L101" s="76">
        <v>1</v>
      </c>
      <c r="M101" s="76"/>
      <c r="N101" s="5">
        <v>2.81</v>
      </c>
      <c r="O101" s="14">
        <f t="shared" si="16"/>
        <v>49728.57</v>
      </c>
      <c r="P101" s="13">
        <f t="shared" si="20"/>
        <v>0</v>
      </c>
      <c r="Q101" s="14">
        <f t="shared" si="21"/>
        <v>0</v>
      </c>
      <c r="R101" s="15">
        <v>0.1</v>
      </c>
      <c r="S101" s="14">
        <f t="shared" si="17"/>
        <v>4972.8599999999997</v>
      </c>
      <c r="T101" s="23"/>
      <c r="U101" s="12"/>
      <c r="V101" s="12">
        <f t="shared" si="18"/>
        <v>54701.43</v>
      </c>
      <c r="Y101" s="17" t="e">
        <f>#REF!</f>
        <v>#REF!</v>
      </c>
      <c r="Z101" s="18">
        <f>L101</f>
        <v>1</v>
      </c>
      <c r="AA101" s="18">
        <f>V101</f>
        <v>54701.43</v>
      </c>
      <c r="AC101" s="17"/>
      <c r="AD101" s="55"/>
      <c r="AE101" s="18"/>
    </row>
    <row r="102" spans="1:31" s="49" customFormat="1" ht="22.5" customHeight="1" thickBot="1" x14ac:dyDescent="0.25">
      <c r="A102" s="119" t="s">
        <v>151</v>
      </c>
      <c r="B102" s="120"/>
      <c r="C102" s="120"/>
      <c r="D102" s="44"/>
      <c r="E102" s="45"/>
      <c r="F102" s="44"/>
      <c r="G102" s="44"/>
      <c r="H102" s="44"/>
      <c r="I102" s="44"/>
      <c r="J102" s="44"/>
      <c r="K102" s="44"/>
      <c r="L102" s="87">
        <f>SUM(L73:L101)</f>
        <v>16</v>
      </c>
      <c r="M102" s="87"/>
      <c r="N102" s="87"/>
      <c r="O102" s="87">
        <f>SUM(O73:O101)</f>
        <v>1334353.7999999993</v>
      </c>
      <c r="P102" s="87">
        <f>SUM(P73:P101)</f>
        <v>0</v>
      </c>
      <c r="Q102" s="87">
        <f>SUM(Q73:Q101)</f>
        <v>0</v>
      </c>
      <c r="R102" s="87"/>
      <c r="S102" s="87">
        <f>SUM(S73:S101)</f>
        <v>79990.470000000016</v>
      </c>
      <c r="T102" s="87">
        <f>SUM(T73:T101)</f>
        <v>3.2633640000000002</v>
      </c>
      <c r="U102" s="87">
        <f>SUM(U73:U101)</f>
        <v>76687.95</v>
      </c>
      <c r="V102" s="88">
        <f>ROUND(SUM(V73:V101),2)</f>
        <v>956582.86</v>
      </c>
      <c r="Y102" s="50" t="s">
        <v>152</v>
      </c>
      <c r="Z102" s="51">
        <f>SUM(Z73:Z101)</f>
        <v>16</v>
      </c>
      <c r="AA102" s="51">
        <f>SUM(AA73:AA101)</f>
        <v>956582.85999999987</v>
      </c>
      <c r="AB102" s="52"/>
      <c r="AC102" s="50" t="s">
        <v>153</v>
      </c>
      <c r="AD102" s="51">
        <f>SUM(AD73:AD101)</f>
        <v>0</v>
      </c>
      <c r="AE102" s="51">
        <f>SUM(AE73:AE101)</f>
        <v>0</v>
      </c>
    </row>
    <row r="103" spans="1:31" ht="28.5" customHeight="1" thickBot="1" x14ac:dyDescent="0.25">
      <c r="A103" s="119" t="s">
        <v>154</v>
      </c>
      <c r="B103" s="120"/>
      <c r="C103" s="120"/>
      <c r="D103" s="44"/>
      <c r="E103" s="45"/>
      <c r="F103" s="44"/>
      <c r="G103" s="44"/>
      <c r="H103" s="44"/>
      <c r="I103" s="44"/>
      <c r="J103" s="44"/>
      <c r="K103" s="44"/>
      <c r="L103" s="89">
        <f>L15+L72+L102</f>
        <v>58.375</v>
      </c>
      <c r="M103" s="87"/>
      <c r="N103" s="87"/>
      <c r="O103" s="87">
        <f>O15+O72+O102</f>
        <v>5003251.5974999992</v>
      </c>
      <c r="P103" s="87">
        <f>P15+P72+P102</f>
        <v>0</v>
      </c>
      <c r="Q103" s="87">
        <f>Q15+Q72+Q102</f>
        <v>0</v>
      </c>
      <c r="R103" s="87"/>
      <c r="S103" s="87">
        <f>S15+S72+S102</f>
        <v>462483.47999999986</v>
      </c>
      <c r="T103" s="87">
        <f>T15+T72+T102</f>
        <v>6.2633639999999993</v>
      </c>
      <c r="U103" s="87">
        <f>U15+U72+U102</f>
        <v>136415.32500000001</v>
      </c>
      <c r="V103" s="88">
        <f>ROUND(V15+V72+V102,2)</f>
        <v>5223733.3099999996</v>
      </c>
      <c r="Y103" s="90" t="s">
        <v>155</v>
      </c>
      <c r="Z103" s="91">
        <f>Z15+Z72+Z102</f>
        <v>34.25</v>
      </c>
      <c r="AA103" s="91">
        <f>AA15+AA72+AA102</f>
        <v>2423120.0099999998</v>
      </c>
      <c r="AB103" s="85"/>
      <c r="AC103" s="90" t="s">
        <v>156</v>
      </c>
      <c r="AD103" s="91">
        <f>AD15+AD72+AD102</f>
        <v>24.125</v>
      </c>
      <c r="AE103" s="91">
        <f>AE15+AE72+AE102</f>
        <v>2800613.3</v>
      </c>
    </row>
    <row r="104" spans="1:31" ht="10.5" customHeight="1" x14ac:dyDescent="0.2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</row>
    <row r="105" spans="1:31" ht="15" customHeight="1" x14ac:dyDescent="0.2">
      <c r="A105" s="94"/>
      <c r="B105" s="121"/>
      <c r="C105" s="121"/>
      <c r="D105" s="95"/>
      <c r="E105" s="92"/>
      <c r="F105" s="92"/>
      <c r="G105" s="92"/>
      <c r="H105" s="94"/>
      <c r="I105" s="94"/>
      <c r="J105" s="121" t="s">
        <v>26</v>
      </c>
      <c r="K105" s="121"/>
      <c r="L105" s="122"/>
      <c r="M105" s="96"/>
      <c r="N105" s="97"/>
      <c r="O105" s="94"/>
      <c r="P105" s="94"/>
      <c r="Q105" s="94"/>
      <c r="R105" s="94"/>
      <c r="S105" s="98"/>
      <c r="T105" s="94"/>
      <c r="U105" s="98"/>
      <c r="V105" s="98"/>
    </row>
    <row r="106" spans="1:31" ht="15.75" customHeight="1" x14ac:dyDescent="0.2">
      <c r="A106" s="94"/>
      <c r="B106" s="116" t="s">
        <v>157</v>
      </c>
      <c r="C106" s="116"/>
      <c r="D106" s="116"/>
      <c r="E106" s="92"/>
      <c r="F106" s="92"/>
      <c r="G106" s="92"/>
      <c r="H106" s="92"/>
      <c r="I106" s="92"/>
      <c r="J106" s="117" t="s">
        <v>158</v>
      </c>
      <c r="K106" s="117"/>
      <c r="L106" s="118"/>
      <c r="M106" s="92"/>
      <c r="N106" s="94"/>
      <c r="O106" s="94"/>
      <c r="P106" s="94"/>
      <c r="Q106" s="94"/>
      <c r="R106" s="94"/>
      <c r="S106" s="94"/>
      <c r="T106" s="94"/>
      <c r="U106" s="97"/>
      <c r="V106" s="98"/>
      <c r="Y106" s="85"/>
      <c r="Z106" s="85"/>
      <c r="AA106" s="85"/>
      <c r="AB106" s="85"/>
      <c r="AC106" s="123" t="s">
        <v>159</v>
      </c>
      <c r="AD106" s="91" t="s">
        <v>160</v>
      </c>
      <c r="AE106" s="91" t="s">
        <v>4</v>
      </c>
    </row>
    <row r="107" spans="1:31" ht="14.25" customHeight="1" x14ac:dyDescent="0.2">
      <c r="A107" s="94"/>
      <c r="B107" s="92"/>
      <c r="C107" s="94"/>
      <c r="D107" s="92"/>
      <c r="E107" s="92"/>
      <c r="F107" s="92"/>
      <c r="G107" s="92"/>
      <c r="H107" s="92"/>
      <c r="I107" s="92"/>
      <c r="J107" s="92"/>
      <c r="K107" s="92"/>
      <c r="L107" s="94"/>
      <c r="M107" s="92"/>
      <c r="N107" s="94"/>
      <c r="O107" s="94"/>
      <c r="P107" s="94"/>
      <c r="Q107" s="94"/>
      <c r="R107" s="94"/>
      <c r="S107" s="98"/>
      <c r="T107" s="98"/>
      <c r="U107" s="94"/>
      <c r="V107" s="98"/>
      <c r="AA107" s="3"/>
      <c r="AC107" s="123"/>
      <c r="AD107" s="55">
        <f>Z103+AD103</f>
        <v>58.375</v>
      </c>
      <c r="AE107" s="55">
        <f>AA103+AE103</f>
        <v>5223733.3099999996</v>
      </c>
    </row>
    <row r="108" spans="1:31" ht="18.75" customHeight="1" x14ac:dyDescent="0.2">
      <c r="A108" s="94"/>
      <c r="B108" s="121"/>
      <c r="C108" s="121"/>
      <c r="D108" s="95"/>
      <c r="E108" s="92"/>
      <c r="F108" s="92"/>
      <c r="G108" s="92"/>
      <c r="H108" s="94"/>
      <c r="I108" s="94"/>
      <c r="J108" s="121" t="s">
        <v>161</v>
      </c>
      <c r="K108" s="121"/>
      <c r="L108" s="122"/>
      <c r="M108" s="92"/>
      <c r="N108" s="94"/>
      <c r="O108" s="94"/>
      <c r="P108" s="94"/>
      <c r="Q108" s="94"/>
      <c r="R108" s="94"/>
      <c r="S108" s="94"/>
      <c r="T108" s="94"/>
      <c r="U108" s="94"/>
      <c r="V108" s="98"/>
      <c r="Y108" s="3"/>
      <c r="AA108" s="3"/>
      <c r="AB108" s="3"/>
      <c r="AC108" s="3"/>
      <c r="AD108" s="70"/>
      <c r="AE108" s="70"/>
    </row>
    <row r="109" spans="1:31" ht="26.25" customHeight="1" x14ac:dyDescent="0.2">
      <c r="A109" s="94"/>
      <c r="B109" s="116" t="s">
        <v>157</v>
      </c>
      <c r="C109" s="116"/>
      <c r="D109" s="116"/>
      <c r="E109" s="92"/>
      <c r="F109" s="92"/>
      <c r="G109" s="92"/>
      <c r="H109" s="94"/>
      <c r="I109" s="94"/>
      <c r="J109" s="117" t="s">
        <v>158</v>
      </c>
      <c r="K109" s="117"/>
      <c r="L109" s="118"/>
      <c r="M109" s="92"/>
      <c r="N109" s="94"/>
      <c r="O109" s="94"/>
      <c r="P109" s="94"/>
      <c r="Q109" s="94"/>
      <c r="R109" s="94"/>
      <c r="S109" s="97"/>
      <c r="T109" s="94"/>
      <c r="U109" s="94"/>
      <c r="V109" s="94"/>
      <c r="Y109" s="3" t="s">
        <v>162</v>
      </c>
      <c r="Z109" s="3"/>
      <c r="AA109" s="3"/>
      <c r="AB109" s="3"/>
      <c r="AC109" s="18" t="s">
        <v>163</v>
      </c>
      <c r="AD109" s="55">
        <f>L103</f>
        <v>58.375</v>
      </c>
      <c r="AE109" s="55">
        <f>V103</f>
        <v>5223733.3099999996</v>
      </c>
    </row>
    <row r="110" spans="1:31" ht="18.75" x14ac:dyDescent="0.2">
      <c r="A110" s="94"/>
      <c r="B110" s="92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2"/>
      <c r="N110" s="94"/>
      <c r="O110" s="94"/>
      <c r="P110" s="94"/>
      <c r="Q110" s="94"/>
      <c r="R110" s="94"/>
      <c r="S110" s="94"/>
      <c r="T110" s="94"/>
      <c r="U110" s="94"/>
      <c r="V110" s="94"/>
      <c r="Y110" s="3"/>
      <c r="Z110" s="3"/>
      <c r="AA110" s="3"/>
      <c r="AB110" s="3"/>
      <c r="AC110" s="3"/>
      <c r="AD110" s="70"/>
      <c r="AE110" s="70"/>
    </row>
    <row r="111" spans="1:31" ht="15" customHeight="1" x14ac:dyDescent="0.2">
      <c r="A111" s="94"/>
      <c r="B111" s="92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2"/>
      <c r="N111" s="94"/>
      <c r="O111" s="94"/>
      <c r="P111" s="94"/>
      <c r="Q111" s="94"/>
      <c r="R111" s="94"/>
      <c r="S111" s="94"/>
      <c r="T111" s="94"/>
      <c r="U111" s="94"/>
      <c r="V111" s="98"/>
      <c r="Y111" s="70"/>
      <c r="AD111" s="3"/>
    </row>
    <row r="112" spans="1:31" ht="21.75" customHeight="1" x14ac:dyDescent="0.2">
      <c r="A112" s="94"/>
      <c r="B112" s="92"/>
      <c r="C112" s="94"/>
      <c r="D112" s="94"/>
      <c r="E112" s="94"/>
      <c r="F112" s="94"/>
      <c r="G112" s="94"/>
      <c r="H112" s="94"/>
      <c r="I112" s="94"/>
      <c r="J112" s="94"/>
      <c r="K112" s="94"/>
      <c r="L112" s="98"/>
      <c r="M112" s="92"/>
      <c r="N112" s="94"/>
      <c r="O112" s="98"/>
      <c r="P112" s="98"/>
      <c r="Q112" s="98"/>
      <c r="R112" s="98"/>
      <c r="S112" s="98"/>
      <c r="T112" s="94"/>
      <c r="U112" s="94"/>
      <c r="V112" s="94"/>
      <c r="AA112" s="3"/>
      <c r="AC112" s="18" t="s">
        <v>164</v>
      </c>
      <c r="AD112" s="55">
        <f>AD107-AD109</f>
        <v>0</v>
      </c>
      <c r="AE112" s="55">
        <f>AE107-AE109</f>
        <v>0</v>
      </c>
    </row>
    <row r="113" spans="1:42" ht="18.75" x14ac:dyDescent="0.2">
      <c r="A113" s="94"/>
      <c r="B113" s="92"/>
      <c r="C113" s="98"/>
      <c r="D113" s="94"/>
      <c r="E113" s="94"/>
      <c r="F113" s="94"/>
      <c r="G113" s="94"/>
      <c r="H113" s="94"/>
      <c r="I113" s="94"/>
      <c r="J113" s="94"/>
      <c r="K113" s="94"/>
      <c r="L113" s="94"/>
      <c r="M113" s="92"/>
      <c r="N113" s="94"/>
      <c r="O113" s="94"/>
      <c r="P113" s="94"/>
      <c r="Q113" s="94"/>
      <c r="R113" s="94"/>
      <c r="S113" s="94"/>
      <c r="T113" s="94"/>
      <c r="U113" s="94"/>
      <c r="V113" s="94"/>
    </row>
    <row r="114" spans="1:42" s="2" customFormat="1" x14ac:dyDescent="0.2">
      <c r="A114" s="1"/>
      <c r="C114" s="1"/>
      <c r="D114" s="1"/>
      <c r="E114" s="1"/>
      <c r="F114" s="1"/>
      <c r="G114" s="1"/>
      <c r="H114" s="99"/>
      <c r="I114" s="99"/>
      <c r="J114" s="1"/>
      <c r="K114" s="1"/>
      <c r="L114" s="3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7" spans="1:42" s="2" customFormat="1" x14ac:dyDescent="0.2">
      <c r="A117" s="1"/>
      <c r="C117" s="1"/>
      <c r="D117" s="100"/>
      <c r="E117" s="100"/>
      <c r="F117" s="100"/>
      <c r="G117" s="100"/>
      <c r="H117" s="1"/>
      <c r="I117" s="1"/>
      <c r="J117" s="1"/>
      <c r="K117" s="1"/>
      <c r="L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s="2" customFormat="1" x14ac:dyDescent="0.2">
      <c r="A118" s="1"/>
      <c r="C118" s="1"/>
      <c r="D118" s="100"/>
      <c r="E118" s="100"/>
      <c r="F118" s="100"/>
      <c r="G118" s="100"/>
      <c r="H118" s="1"/>
      <c r="I118" s="1"/>
      <c r="J118" s="1"/>
      <c r="K118" s="1"/>
      <c r="L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s="2" customFormat="1" x14ac:dyDescent="0.2">
      <c r="A119" s="1"/>
      <c r="C119" s="1"/>
      <c r="D119" s="100"/>
      <c r="E119" s="100"/>
      <c r="F119" s="100"/>
      <c r="G119" s="100"/>
      <c r="H119" s="1"/>
      <c r="I119" s="1"/>
      <c r="J119" s="1"/>
      <c r="K119" s="1"/>
      <c r="L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s="2" customFormat="1" x14ac:dyDescent="0.2">
      <c r="A120" s="1"/>
      <c r="C120" s="1"/>
      <c r="D120" s="100"/>
      <c r="E120" s="100"/>
      <c r="F120" s="100"/>
      <c r="G120" s="100"/>
      <c r="H120" s="1"/>
      <c r="I120" s="1"/>
      <c r="J120" s="1"/>
      <c r="K120" s="1"/>
      <c r="L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s="2" customFormat="1" x14ac:dyDescent="0.2">
      <c r="A121" s="1"/>
      <c r="C121" s="1"/>
      <c r="D121" s="100"/>
      <c r="E121" s="100"/>
      <c r="F121" s="100"/>
      <c r="G121" s="100"/>
      <c r="H121" s="99"/>
      <c r="I121" s="99"/>
      <c r="J121" s="1"/>
      <c r="K121" s="1"/>
      <c r="L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s="2" customFormat="1" x14ac:dyDescent="0.2">
      <c r="A122" s="1"/>
      <c r="C122" s="1"/>
      <c r="D122" s="100"/>
      <c r="E122" s="100"/>
      <c r="F122" s="100"/>
      <c r="G122" s="100"/>
      <c r="H122" s="1"/>
      <c r="I122" s="1"/>
      <c r="J122" s="1"/>
      <c r="K122" s="1"/>
      <c r="L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s="2" customFormat="1" x14ac:dyDescent="0.2">
      <c r="A123" s="1"/>
      <c r="C123" s="1"/>
      <c r="D123" s="1"/>
      <c r="E123" s="1"/>
      <c r="F123" s="1"/>
      <c r="G123" s="1"/>
      <c r="H123" s="99"/>
      <c r="I123" s="99"/>
      <c r="J123" s="1"/>
      <c r="K123" s="1"/>
      <c r="L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</sheetData>
  <autoFilter ref="A7:V103">
    <filterColumn colId="17" showButton="0"/>
    <filterColumn colId="19" showButton="0"/>
  </autoFilter>
  <mergeCells count="47">
    <mergeCell ref="B106:D106"/>
    <mergeCell ref="J106:L106"/>
    <mergeCell ref="AC106:AC107"/>
    <mergeCell ref="B108:C108"/>
    <mergeCell ref="J108:L108"/>
    <mergeCell ref="T7:U7"/>
    <mergeCell ref="B109:D109"/>
    <mergeCell ref="J109:L109"/>
    <mergeCell ref="AE7:AE8"/>
    <mergeCell ref="A15:C15"/>
    <mergeCell ref="A72:C72"/>
    <mergeCell ref="A102:C102"/>
    <mergeCell ref="A103:C103"/>
    <mergeCell ref="B105:C105"/>
    <mergeCell ref="J105:L105"/>
    <mergeCell ref="V7:V8"/>
    <mergeCell ref="Y7:Y8"/>
    <mergeCell ref="Z7:Z8"/>
    <mergeCell ref="AA7:AA8"/>
    <mergeCell ref="AC7:AC8"/>
    <mergeCell ref="AD7:AD8"/>
    <mergeCell ref="K7:K8"/>
    <mergeCell ref="N7:N8"/>
    <mergeCell ref="O7:O8"/>
    <mergeCell ref="P7:Q7"/>
    <mergeCell ref="R7:S7"/>
    <mergeCell ref="M7:M8"/>
    <mergeCell ref="L7:L8"/>
    <mergeCell ref="AC5:AC6"/>
    <mergeCell ref="AD5:AD6"/>
    <mergeCell ref="AE5:AE6"/>
    <mergeCell ref="A7:A8"/>
    <mergeCell ref="B7:B8"/>
    <mergeCell ref="C7:C8"/>
    <mergeCell ref="D7:D8"/>
    <mergeCell ref="E7:E8"/>
    <mergeCell ref="F7:F8"/>
    <mergeCell ref="AA5:AA6"/>
    <mergeCell ref="G7:G8"/>
    <mergeCell ref="H7:H8"/>
    <mergeCell ref="I7:I8"/>
    <mergeCell ref="J7:J8"/>
    <mergeCell ref="A2:V2"/>
    <mergeCell ref="A3:V3"/>
    <mergeCell ref="R5:S5"/>
    <mergeCell ref="Y5:Y6"/>
    <mergeCell ref="Z5:Z6"/>
  </mergeCells>
  <pageMargins left="0" right="0" top="0" bottom="0" header="0.31496062992125984" footer="0.31496062992125984"/>
  <pageSetup paperSize="9" scale="53" orientation="landscape" r:id="rId1"/>
  <rowBreaks count="1" manualBreakCount="1">
    <brk id="60" max="31" man="1"/>
  </rowBreaks>
  <colBreaks count="1" manualBreakCount="1">
    <brk id="22" max="1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РАСЧЁТЫ нов окл на 01.01.21 (2)</vt:lpstr>
      <vt:lpstr>'РАСЧЁТЫ нов окл на 01.01.21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Ясли сад 93</cp:lastModifiedBy>
  <dcterms:created xsi:type="dcterms:W3CDTF">2021-07-02T10:39:13Z</dcterms:created>
  <dcterms:modified xsi:type="dcterms:W3CDTF">2021-07-02T10:47:50Z</dcterms:modified>
</cp:coreProperties>
</file>