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760"/>
  </bookViews>
  <sheets>
    <sheet name="на 1 января 2023 общ." sheetId="38" r:id="rId1"/>
    <sheet name="штатное расписание на 01.23" sheetId="39" r:id="rId2"/>
  </sheets>
  <definedNames>
    <definedName name="_xlnm._FilterDatabase" localSheetId="0" hidden="1">'на 1 января 2023 общ.'!$A$6:$WWO$82</definedName>
    <definedName name="_xlnm.Print_Area" localSheetId="0">'на 1 января 2023 общ.'!$A$1:$AF$101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76" i="38" l="1"/>
  <c r="U76" i="38" s="1"/>
  <c r="O76" i="38"/>
  <c r="O52" i="38"/>
  <c r="P52" i="38" s="1"/>
  <c r="Q52" i="38" s="1"/>
  <c r="W52" i="38" l="1"/>
  <c r="U52" i="38"/>
  <c r="X52" i="38" s="1"/>
  <c r="L53" i="38"/>
  <c r="W77" i="38" l="1"/>
  <c r="W74" i="38"/>
  <c r="W73" i="38"/>
  <c r="W70" i="38"/>
  <c r="W69" i="38"/>
  <c r="W67" i="38"/>
  <c r="W60" i="38"/>
  <c r="W61" i="38"/>
  <c r="W62" i="38"/>
  <c r="W63" i="38"/>
  <c r="W64" i="38"/>
  <c r="W65" i="38"/>
  <c r="W66" i="38"/>
  <c r="W55" i="38"/>
  <c r="W56" i="38"/>
  <c r="W57" i="38"/>
  <c r="W58" i="38"/>
  <c r="W59" i="38"/>
  <c r="W54" i="38"/>
  <c r="W39" i="38"/>
  <c r="W40" i="38"/>
  <c r="W41" i="38"/>
  <c r="W42" i="38"/>
  <c r="W43" i="38"/>
  <c r="W44" i="38"/>
  <c r="W45" i="38"/>
  <c r="W46" i="38"/>
  <c r="W47" i="38"/>
  <c r="W48" i="38"/>
  <c r="W49" i="38"/>
  <c r="W50" i="38"/>
  <c r="W51" i="38"/>
  <c r="W30" i="38"/>
  <c r="W31" i="38"/>
  <c r="W32" i="38"/>
  <c r="W33" i="38"/>
  <c r="W34" i="38"/>
  <c r="W35" i="38"/>
  <c r="W36" i="38"/>
  <c r="W37" i="38"/>
  <c r="W38" i="38"/>
  <c r="W29" i="38"/>
  <c r="W20" i="38"/>
  <c r="W21" i="38"/>
  <c r="W22" i="38"/>
  <c r="W25" i="38"/>
  <c r="W26" i="38"/>
  <c r="W19" i="38"/>
  <c r="W12" i="38"/>
  <c r="W13" i="38"/>
  <c r="W14" i="38"/>
  <c r="W15" i="38"/>
  <c r="W16" i="38"/>
  <c r="W17" i="38"/>
  <c r="W11" i="38"/>
  <c r="W7" i="38"/>
  <c r="W76" i="38" l="1"/>
  <c r="T50" i="38" l="1"/>
  <c r="O50" i="38"/>
  <c r="P50" i="38" s="1"/>
  <c r="U50" i="38" s="1"/>
  <c r="Q50" i="38" l="1"/>
  <c r="L68" i="38"/>
  <c r="L28" i="38"/>
  <c r="O51" i="38"/>
  <c r="P51" i="38" s="1"/>
  <c r="T51" i="38"/>
  <c r="T26" i="38"/>
  <c r="O26" i="38"/>
  <c r="P26" i="38" s="1"/>
  <c r="U26" i="38" s="1"/>
  <c r="T25" i="38"/>
  <c r="O25" i="38"/>
  <c r="P25" i="38" s="1"/>
  <c r="U25" i="38" s="1"/>
  <c r="Q51" i="38" l="1"/>
  <c r="U51" i="38"/>
  <c r="Q26" i="38"/>
  <c r="Q25" i="38"/>
  <c r="P68" i="38"/>
  <c r="P81" i="38"/>
  <c r="P82" i="38"/>
  <c r="T63" i="38"/>
  <c r="T62" i="38"/>
  <c r="T61" i="38"/>
  <c r="T60" i="38"/>
  <c r="T59" i="38"/>
  <c r="T58" i="38"/>
  <c r="T57" i="38"/>
  <c r="T56" i="38"/>
  <c r="T55" i="38"/>
  <c r="T54" i="38"/>
  <c r="T49" i="38"/>
  <c r="T46" i="38"/>
  <c r="T45" i="38"/>
  <c r="T44" i="38"/>
  <c r="O17" i="38" l="1"/>
  <c r="P17" i="38" s="1"/>
  <c r="U17" i="38" s="1"/>
  <c r="O16" i="38"/>
  <c r="P16" i="38" s="1"/>
  <c r="U16" i="38" s="1"/>
  <c r="O15" i="38"/>
  <c r="P15" i="38" s="1"/>
  <c r="U15" i="38" s="1"/>
  <c r="O66" i="38"/>
  <c r="O65" i="38"/>
  <c r="P65" i="38" s="1"/>
  <c r="O64" i="38"/>
  <c r="O63" i="38"/>
  <c r="P63" i="38" s="1"/>
  <c r="O62" i="38"/>
  <c r="P62" i="38" s="1"/>
  <c r="O61" i="38"/>
  <c r="P61" i="38" s="1"/>
  <c r="O60" i="38"/>
  <c r="P60" i="38" s="1"/>
  <c r="O59" i="38"/>
  <c r="P59" i="38" s="1"/>
  <c r="O58" i="38"/>
  <c r="P58" i="38" s="1"/>
  <c r="U58" i="38" s="1"/>
  <c r="O57" i="38"/>
  <c r="P57" i="38" s="1"/>
  <c r="U57" i="38" s="1"/>
  <c r="O56" i="38"/>
  <c r="P56" i="38" s="1"/>
  <c r="U56" i="38" s="1"/>
  <c r="O55" i="38"/>
  <c r="P55" i="38" s="1"/>
  <c r="U55" i="38" s="1"/>
  <c r="O54" i="38"/>
  <c r="P54" i="38" s="1"/>
  <c r="U54" i="38" s="1"/>
  <c r="O49" i="38"/>
  <c r="P49" i="38" s="1"/>
  <c r="O46" i="38"/>
  <c r="P46" i="38" s="1"/>
  <c r="O45" i="38"/>
  <c r="P45" i="38" s="1"/>
  <c r="O44" i="38"/>
  <c r="P44" i="38" s="1"/>
  <c r="U44" i="38" s="1"/>
  <c r="Q65" i="38" l="1"/>
  <c r="U65" i="38"/>
  <c r="Q62" i="38"/>
  <c r="U62" i="38"/>
  <c r="S45" i="38"/>
  <c r="U45" i="38"/>
  <c r="Q59" i="38"/>
  <c r="U59" i="38"/>
  <c r="Q63" i="38"/>
  <c r="U63" i="38"/>
  <c r="Q49" i="38"/>
  <c r="U49" i="38"/>
  <c r="Q46" i="38"/>
  <c r="S46" i="38"/>
  <c r="U46" i="38"/>
  <c r="Q60" i="38"/>
  <c r="U60" i="38"/>
  <c r="Q61" i="38"/>
  <c r="U61" i="38"/>
  <c r="P64" i="38"/>
  <c r="P66" i="38"/>
  <c r="Q44" i="38"/>
  <c r="Q45" i="38"/>
  <c r="X62" i="38"/>
  <c r="O13" i="38"/>
  <c r="P13" i="38" s="1"/>
  <c r="U13" i="38" s="1"/>
  <c r="O12" i="38"/>
  <c r="P12" i="38" s="1"/>
  <c r="U12" i="38" s="1"/>
  <c r="I34" i="39"/>
  <c r="M34" i="39" s="1"/>
  <c r="O34" i="39"/>
  <c r="I22" i="39"/>
  <c r="I17" i="39"/>
  <c r="O17" i="39" s="1"/>
  <c r="I26" i="39"/>
  <c r="M26" i="39" s="1"/>
  <c r="F27" i="39"/>
  <c r="O26" i="39"/>
  <c r="S53" i="39"/>
  <c r="R53" i="39"/>
  <c r="N51" i="39"/>
  <c r="F50" i="39"/>
  <c r="O49" i="39"/>
  <c r="I49" i="39"/>
  <c r="M49" i="39" s="1"/>
  <c r="V48" i="39"/>
  <c r="I48" i="39"/>
  <c r="M48" i="39" s="1"/>
  <c r="K48" i="39" s="1"/>
  <c r="O47" i="39"/>
  <c r="I47" i="39"/>
  <c r="M47" i="39" s="1"/>
  <c r="O46" i="39"/>
  <c r="I46" i="39"/>
  <c r="M46" i="39" s="1"/>
  <c r="K46" i="39" s="1"/>
  <c r="O45" i="39"/>
  <c r="I45" i="39"/>
  <c r="M45" i="39" s="1"/>
  <c r="O44" i="39"/>
  <c r="I44" i="39"/>
  <c r="M44" i="39" s="1"/>
  <c r="K44" i="39" s="1"/>
  <c r="O43" i="39"/>
  <c r="I43" i="39"/>
  <c r="O42" i="39"/>
  <c r="I42" i="39"/>
  <c r="M42" i="39" s="1"/>
  <c r="K42" i="39" s="1"/>
  <c r="F40" i="39"/>
  <c r="O39" i="39"/>
  <c r="I39" i="39"/>
  <c r="I38" i="39"/>
  <c r="M38" i="39" s="1"/>
  <c r="K38" i="39" s="1"/>
  <c r="I37" i="39"/>
  <c r="O37" i="39" s="1"/>
  <c r="O36" i="39"/>
  <c r="I36" i="39"/>
  <c r="M36" i="39" s="1"/>
  <c r="K36" i="39" s="1"/>
  <c r="O35" i="39"/>
  <c r="I35" i="39"/>
  <c r="M35" i="39" s="1"/>
  <c r="I33" i="39"/>
  <c r="O33" i="39" s="1"/>
  <c r="I32" i="39"/>
  <c r="M32" i="39" s="1"/>
  <c r="K32" i="39" s="1"/>
  <c r="O31" i="39"/>
  <c r="I31" i="39"/>
  <c r="M31" i="39" s="1"/>
  <c r="O30" i="39"/>
  <c r="I30" i="39"/>
  <c r="M30" i="39" s="1"/>
  <c r="O29" i="39"/>
  <c r="I29" i="39"/>
  <c r="M29" i="39" s="1"/>
  <c r="K29" i="39" s="1"/>
  <c r="O22" i="39"/>
  <c r="O21" i="39"/>
  <c r="I21" i="39"/>
  <c r="I20" i="39"/>
  <c r="O19" i="39"/>
  <c r="I19" i="39"/>
  <c r="O18" i="39"/>
  <c r="I18" i="39"/>
  <c r="O41" i="38"/>
  <c r="P41" i="38" s="1"/>
  <c r="O7" i="38"/>
  <c r="P7" i="38" s="1"/>
  <c r="O80" i="38"/>
  <c r="P80" i="38" s="1"/>
  <c r="O79" i="38"/>
  <c r="O78" i="38"/>
  <c r="P78" i="38" s="1"/>
  <c r="O77" i="38"/>
  <c r="O75" i="38"/>
  <c r="P75" i="38" s="1"/>
  <c r="U75" i="38" s="1"/>
  <c r="O74" i="38"/>
  <c r="O73" i="38"/>
  <c r="P73" i="38" s="1"/>
  <c r="O72" i="38"/>
  <c r="O71" i="38"/>
  <c r="P71" i="38" s="1"/>
  <c r="O70" i="38"/>
  <c r="O69" i="38"/>
  <c r="P69" i="38" s="1"/>
  <c r="O67" i="38"/>
  <c r="P67" i="38" s="1"/>
  <c r="U67" i="38" s="1"/>
  <c r="O48" i="38"/>
  <c r="P48" i="38" s="1"/>
  <c r="U48" i="38" s="1"/>
  <c r="O47" i="38"/>
  <c r="P47" i="38" s="1"/>
  <c r="O43" i="38"/>
  <c r="P43" i="38" s="1"/>
  <c r="O42" i="38"/>
  <c r="P42" i="38" s="1"/>
  <c r="U42" i="38" s="1"/>
  <c r="O40" i="38"/>
  <c r="P40" i="38" s="1"/>
  <c r="U40" i="38" s="1"/>
  <c r="O39" i="38"/>
  <c r="P39" i="38" s="1"/>
  <c r="U39" i="38" s="1"/>
  <c r="O38" i="38"/>
  <c r="P38" i="38" s="1"/>
  <c r="O37" i="38"/>
  <c r="P37" i="38" s="1"/>
  <c r="U37" i="38" s="1"/>
  <c r="O36" i="38"/>
  <c r="P36" i="38" s="1"/>
  <c r="O35" i="38"/>
  <c r="P35" i="38" s="1"/>
  <c r="O34" i="38"/>
  <c r="P34" i="38" s="1"/>
  <c r="O33" i="38"/>
  <c r="P33" i="38" s="1"/>
  <c r="O32" i="38"/>
  <c r="P32" i="38" s="1"/>
  <c r="O31" i="38"/>
  <c r="P31" i="38" s="1"/>
  <c r="O30" i="38"/>
  <c r="P30" i="38" s="1"/>
  <c r="O29" i="38"/>
  <c r="P29" i="38" s="1"/>
  <c r="O27" i="38"/>
  <c r="P27" i="38" s="1"/>
  <c r="O24" i="38"/>
  <c r="P24" i="38" s="1"/>
  <c r="O23" i="38"/>
  <c r="P23" i="38" s="1"/>
  <c r="O22" i="38"/>
  <c r="P22" i="38" s="1"/>
  <c r="O21" i="38"/>
  <c r="P21" i="38" s="1"/>
  <c r="O20" i="38"/>
  <c r="P20" i="38" s="1"/>
  <c r="O19" i="38"/>
  <c r="P19" i="38" s="1"/>
  <c r="O14" i="38"/>
  <c r="P14" i="38" s="1"/>
  <c r="U14" i="38" s="1"/>
  <c r="O11" i="38"/>
  <c r="P11" i="38" s="1"/>
  <c r="O10" i="38"/>
  <c r="P10" i="38" s="1"/>
  <c r="O9" i="38"/>
  <c r="P9" i="38" s="1"/>
  <c r="O8" i="38"/>
  <c r="P8" i="38" s="1"/>
  <c r="V82" i="38"/>
  <c r="L81" i="38"/>
  <c r="W80" i="38"/>
  <c r="W79" i="38"/>
  <c r="W78" i="38"/>
  <c r="W75" i="38"/>
  <c r="W72" i="38"/>
  <c r="W71" i="38"/>
  <c r="T67" i="38"/>
  <c r="T48" i="38"/>
  <c r="T47" i="38"/>
  <c r="T43" i="38"/>
  <c r="T42" i="38"/>
  <c r="T41" i="38"/>
  <c r="T40" i="38"/>
  <c r="T39" i="38"/>
  <c r="T38" i="38"/>
  <c r="T37" i="38"/>
  <c r="T36" i="38"/>
  <c r="T35" i="38"/>
  <c r="T34" i="38"/>
  <c r="T33" i="38"/>
  <c r="T32" i="38"/>
  <c r="T31" i="38"/>
  <c r="T30" i="38"/>
  <c r="T29" i="38"/>
  <c r="T27" i="38"/>
  <c r="T24" i="38"/>
  <c r="T23" i="38"/>
  <c r="T22" i="38"/>
  <c r="T21" i="38"/>
  <c r="T20" i="38"/>
  <c r="T19" i="38"/>
  <c r="L18" i="38"/>
  <c r="T17" i="38"/>
  <c r="T11" i="38"/>
  <c r="T10" i="38"/>
  <c r="W9" i="38"/>
  <c r="T9" i="38"/>
  <c r="W8" i="38"/>
  <c r="T8" i="38"/>
  <c r="T7" i="38"/>
  <c r="U29" i="38" l="1"/>
  <c r="X23" i="38"/>
  <c r="U23" i="38"/>
  <c r="Q30" i="38"/>
  <c r="S30" i="38"/>
  <c r="X30" i="38" s="1"/>
  <c r="U30" i="38"/>
  <c r="U38" i="38"/>
  <c r="X38" i="38" s="1"/>
  <c r="U43" i="38"/>
  <c r="S43" i="38"/>
  <c r="Q73" i="38"/>
  <c r="U73" i="38"/>
  <c r="Q41" i="38"/>
  <c r="U41" i="38"/>
  <c r="Q20" i="38"/>
  <c r="U20" i="38"/>
  <c r="Q24" i="38"/>
  <c r="U24" i="38"/>
  <c r="Q31" i="38"/>
  <c r="U31" i="38"/>
  <c r="X31" i="38"/>
  <c r="S31" i="38"/>
  <c r="U35" i="38"/>
  <c r="S35" i="38"/>
  <c r="U47" i="38"/>
  <c r="S47" i="38"/>
  <c r="Q8" i="38"/>
  <c r="U8" i="38"/>
  <c r="X8" i="38" s="1"/>
  <c r="Q22" i="38"/>
  <c r="U22" i="38"/>
  <c r="S22" i="38"/>
  <c r="X33" i="38"/>
  <c r="U33" i="38"/>
  <c r="Q19" i="38"/>
  <c r="U19" i="38"/>
  <c r="Q34" i="38"/>
  <c r="X34" i="38"/>
  <c r="U34" i="38"/>
  <c r="Q69" i="38"/>
  <c r="U69" i="38"/>
  <c r="X11" i="38"/>
  <c r="U11" i="38"/>
  <c r="Q21" i="38"/>
  <c r="U21" i="38"/>
  <c r="X21" i="38" s="1"/>
  <c r="Q27" i="38"/>
  <c r="U27" i="38"/>
  <c r="Q32" i="38"/>
  <c r="S32" i="38"/>
  <c r="U32" i="38"/>
  <c r="Q36" i="38"/>
  <c r="U36" i="38"/>
  <c r="S36" i="38"/>
  <c r="X36" i="38" s="1"/>
  <c r="Q71" i="38"/>
  <c r="U71" i="38"/>
  <c r="Q66" i="38"/>
  <c r="U66" i="38"/>
  <c r="S7" i="38"/>
  <c r="U7" i="38"/>
  <c r="Q7" i="38"/>
  <c r="X7" i="38"/>
  <c r="Q64" i="38"/>
  <c r="U64" i="38"/>
  <c r="U68" i="38" s="1"/>
  <c r="W10" i="38"/>
  <c r="U10" i="38"/>
  <c r="U9" i="38"/>
  <c r="X9" i="38"/>
  <c r="Q29" i="38"/>
  <c r="X64" i="38"/>
  <c r="P72" i="38"/>
  <c r="P77" i="38"/>
  <c r="P70" i="38"/>
  <c r="P74" i="38"/>
  <c r="P79" i="38"/>
  <c r="U79" i="38" s="1"/>
  <c r="Q23" i="38"/>
  <c r="Q12" i="38"/>
  <c r="Q13" i="38"/>
  <c r="P26" i="39"/>
  <c r="Q26" i="39" s="1"/>
  <c r="K34" i="39"/>
  <c r="P34" i="39"/>
  <c r="Q34" i="39" s="1"/>
  <c r="I27" i="39"/>
  <c r="I50" i="39"/>
  <c r="F51" i="39"/>
  <c r="R57" i="39" s="1"/>
  <c r="R60" i="39" s="1"/>
  <c r="P44" i="39"/>
  <c r="Q44" i="39" s="1"/>
  <c r="O50" i="39"/>
  <c r="P46" i="39"/>
  <c r="Q46" i="39" s="1"/>
  <c r="I40" i="39"/>
  <c r="O32" i="39"/>
  <c r="P32" i="39" s="1"/>
  <c r="Q32" i="39" s="1"/>
  <c r="P42" i="39"/>
  <c r="Q42" i="39" s="1"/>
  <c r="M21" i="39"/>
  <c r="K21" i="39" s="1"/>
  <c r="P21" i="39" s="1"/>
  <c r="Q21" i="39" s="1"/>
  <c r="M19" i="39"/>
  <c r="M17" i="39"/>
  <c r="K17" i="39" s="1"/>
  <c r="P36" i="39"/>
  <c r="Q36" i="39" s="1"/>
  <c r="P48" i="39"/>
  <c r="Q48" i="39" s="1"/>
  <c r="M18" i="39"/>
  <c r="M20" i="39"/>
  <c r="K20" i="39" s="1"/>
  <c r="M22" i="39"/>
  <c r="K30" i="39"/>
  <c r="P30" i="39" s="1"/>
  <c r="Q30" i="39" s="1"/>
  <c r="K31" i="39"/>
  <c r="P31" i="39" s="1"/>
  <c r="Q31" i="39" s="1"/>
  <c r="K35" i="39"/>
  <c r="P35" i="39" s="1"/>
  <c r="Q35" i="39" s="1"/>
  <c r="P38" i="39"/>
  <c r="Q38" i="39" s="1"/>
  <c r="M39" i="39"/>
  <c r="K39" i="39" s="1"/>
  <c r="K45" i="39"/>
  <c r="P45" i="39" s="1"/>
  <c r="Q45" i="39" s="1"/>
  <c r="K47" i="39"/>
  <c r="P47" i="39" s="1"/>
  <c r="Q47" i="39" s="1"/>
  <c r="K49" i="39"/>
  <c r="P49" i="39" s="1"/>
  <c r="Q49" i="39" s="1"/>
  <c r="O20" i="39"/>
  <c r="O27" i="39" s="1"/>
  <c r="P29" i="39"/>
  <c r="M33" i="39"/>
  <c r="M37" i="39"/>
  <c r="M43" i="39"/>
  <c r="K43" i="39" s="1"/>
  <c r="Q9" i="38"/>
  <c r="Q43" i="38"/>
  <c r="Q80" i="38"/>
  <c r="U80" i="38"/>
  <c r="Q14" i="38"/>
  <c r="Q38" i="38"/>
  <c r="Q42" i="38"/>
  <c r="Q75" i="38"/>
  <c r="Q11" i="38"/>
  <c r="Q35" i="38"/>
  <c r="Q40" i="38"/>
  <c r="Q67" i="38"/>
  <c r="Q39" i="38"/>
  <c r="Q48" i="38"/>
  <c r="Q78" i="38"/>
  <c r="U78" i="38"/>
  <c r="Q47" i="38"/>
  <c r="Q10" i="38"/>
  <c r="Q33" i="38"/>
  <c r="Q37" i="38"/>
  <c r="U28" i="38" l="1"/>
  <c r="U53" i="38"/>
  <c r="Q70" i="38"/>
  <c r="U70" i="38"/>
  <c r="Q72" i="38"/>
  <c r="U72" i="38"/>
  <c r="X29" i="38"/>
  <c r="Q74" i="38"/>
  <c r="U74" i="38"/>
  <c r="X18" i="38"/>
  <c r="Q79" i="38"/>
  <c r="U77" i="38"/>
  <c r="Q77" i="38"/>
  <c r="Q81" i="38" s="1"/>
  <c r="W18" i="38"/>
  <c r="I51" i="39"/>
  <c r="K50" i="39"/>
  <c r="O40" i="39"/>
  <c r="O51" i="39" s="1"/>
  <c r="K22" i="39"/>
  <c r="P22" i="39" s="1"/>
  <c r="M27" i="39"/>
  <c r="M50" i="39"/>
  <c r="P39" i="39"/>
  <c r="Q39" i="39" s="1"/>
  <c r="P20" i="39"/>
  <c r="Q20" i="39" s="1"/>
  <c r="K19" i="39"/>
  <c r="P19" i="39" s="1"/>
  <c r="Q19" i="39" s="1"/>
  <c r="K37" i="39"/>
  <c r="P37" i="39" s="1"/>
  <c r="Q37" i="39" s="1"/>
  <c r="K18" i="39"/>
  <c r="P18" i="39" s="1"/>
  <c r="Q18" i="39" s="1"/>
  <c r="Q29" i="39"/>
  <c r="M40" i="39"/>
  <c r="K33" i="39"/>
  <c r="P17" i="39"/>
  <c r="P43" i="39"/>
  <c r="Q68" i="38"/>
  <c r="U18" i="38"/>
  <c r="Q18" i="38"/>
  <c r="X81" i="38" l="1"/>
  <c r="U81" i="38"/>
  <c r="M51" i="39"/>
  <c r="K40" i="39"/>
  <c r="Q22" i="39"/>
  <c r="P27" i="39"/>
  <c r="K27" i="39"/>
  <c r="Q43" i="39"/>
  <c r="Q50" i="39" s="1"/>
  <c r="P50" i="39"/>
  <c r="P33" i="39"/>
  <c r="Q17" i="39"/>
  <c r="Q82" i="38"/>
  <c r="Q27" i="39" l="1"/>
  <c r="S27" i="39"/>
  <c r="R27" i="39"/>
  <c r="Q33" i="39"/>
  <c r="Q40" i="39" s="1"/>
  <c r="P40" i="39"/>
  <c r="S50" i="39"/>
  <c r="R50" i="39"/>
  <c r="Q51" i="39" l="1"/>
  <c r="R40" i="39"/>
  <c r="S40" i="39"/>
  <c r="P51" i="39"/>
  <c r="S57" i="39" s="1"/>
  <c r="S60" i="39" s="1"/>
</calcChain>
</file>

<file path=xl/sharedStrings.xml><?xml version="1.0" encoding="utf-8"?>
<sst xmlns="http://schemas.openxmlformats.org/spreadsheetml/2006/main" count="683" uniqueCount="227">
  <si>
    <t>Ф.И.О.</t>
  </si>
  <si>
    <t>№ п/п</t>
  </si>
  <si>
    <t>Должность</t>
  </si>
  <si>
    <t>Образование</t>
  </si>
  <si>
    <t>Стаж работы по специальности (лет,мес,дней) на 01.09.2015г.</t>
  </si>
  <si>
    <t>Сетка стажа</t>
  </si>
  <si>
    <t>Количество работников,кому положена доплата в размере 10%</t>
  </si>
  <si>
    <t>Блок</t>
  </si>
  <si>
    <t>Звено</t>
  </si>
  <si>
    <t>Ступень</t>
  </si>
  <si>
    <t>Базовый должностной оклад</t>
  </si>
  <si>
    <t>Количество единиц</t>
  </si>
  <si>
    <t>Коэффициент</t>
  </si>
  <si>
    <t>Должностной оклад</t>
  </si>
  <si>
    <t>Сельские 25%</t>
  </si>
  <si>
    <t>За особые условия труда 10%</t>
  </si>
  <si>
    <t>Месячный фонд заработной платы</t>
  </si>
  <si>
    <t>%</t>
  </si>
  <si>
    <t>Сумма</t>
  </si>
  <si>
    <t>Руководитель</t>
  </si>
  <si>
    <t>высшее</t>
  </si>
  <si>
    <t>А</t>
  </si>
  <si>
    <t>А1</t>
  </si>
  <si>
    <t>Заведующий хозяйством</t>
  </si>
  <si>
    <t>ср.спец.</t>
  </si>
  <si>
    <t>Бухгалтер</t>
  </si>
  <si>
    <t>Методист</t>
  </si>
  <si>
    <t>Медицинская сестра</t>
  </si>
  <si>
    <t>св25лет</t>
  </si>
  <si>
    <t>Диетсестра</t>
  </si>
  <si>
    <t>ИТОГО ПО АУП</t>
  </si>
  <si>
    <t>логопед</t>
  </si>
  <si>
    <t>Учитель казахского языка</t>
  </si>
  <si>
    <t>переводчик</t>
  </si>
  <si>
    <t>Учитель английского языка</t>
  </si>
  <si>
    <t>Учитель русского языка</t>
  </si>
  <si>
    <t>музыкальный руководитель</t>
  </si>
  <si>
    <t>секретарь</t>
  </si>
  <si>
    <t>Спец. по обслуж.компьют.техн</t>
  </si>
  <si>
    <t>Воспитатель</t>
  </si>
  <si>
    <t>Пом.воспитателя</t>
  </si>
  <si>
    <t>повар</t>
  </si>
  <si>
    <t>Подсобный рабочий</t>
  </si>
  <si>
    <t>Кастелянша</t>
  </si>
  <si>
    <t>Оператор стиральных машин</t>
  </si>
  <si>
    <t>Уборщик служебных помещений</t>
  </si>
  <si>
    <t>Рабочий по обслуживанию здания</t>
  </si>
  <si>
    <t>среднее</t>
  </si>
  <si>
    <t>сторож</t>
  </si>
  <si>
    <t>Дворник</t>
  </si>
  <si>
    <t>ИТОГО ПО МОП</t>
  </si>
  <si>
    <t>ВСЕГО ПО АУП,УВП,МОП</t>
  </si>
  <si>
    <t>(подпись)</t>
  </si>
  <si>
    <t>(расшифровка подписи)</t>
  </si>
  <si>
    <t>М.П.</t>
  </si>
  <si>
    <t>Утверждаю:</t>
  </si>
  <si>
    <t xml:space="preserve">                                                                         (подпись) </t>
  </si>
  <si>
    <t>(сумма  заработной платы прописью)</t>
  </si>
  <si>
    <t>ШТАТНОЕ РАСПИСАНИЕ</t>
  </si>
  <si>
    <t>(наименование учреждения)</t>
  </si>
  <si>
    <t>САД</t>
  </si>
  <si>
    <t>Наименование</t>
  </si>
  <si>
    <t>Кол-во штатных ед.</t>
  </si>
  <si>
    <t>Коэф.</t>
  </si>
  <si>
    <t>БДО (17697,00 тенге)</t>
  </si>
  <si>
    <t>Должностной оклад (в тенге)</t>
  </si>
  <si>
    <t xml:space="preserve">Доплаты и надбавки </t>
  </si>
  <si>
    <t>Месячный фонд заработной платы                 (в тенге)</t>
  </si>
  <si>
    <t>Годовой ФЗП                 (в тенге)</t>
  </si>
  <si>
    <t xml:space="preserve">Сумма </t>
  </si>
  <si>
    <t>АДМИНИСТРАТИВНО - УПРАВЛЕНЧЕСКИЙ ПЕРСОНАЛ</t>
  </si>
  <si>
    <t>ОСНОВНОЙ ПЕРСОНАЛ</t>
  </si>
  <si>
    <t>Секретарь</t>
  </si>
  <si>
    <t>Музыкальный руководитель</t>
  </si>
  <si>
    <t>ИТОГО ПО УВП:</t>
  </si>
  <si>
    <t>МЛАДШИЙ ОБСЛУЖИВАЮЩИЙ ПЕРСОНАЛ</t>
  </si>
  <si>
    <t>ВСЕГО:</t>
  </si>
  <si>
    <t>Ставки с расчётов</t>
  </si>
  <si>
    <t>Начислено с расчётов</t>
  </si>
  <si>
    <t>Ставки со штатки</t>
  </si>
  <si>
    <t>Начислено со штатки</t>
  </si>
  <si>
    <t>Между расчётами и штаткой</t>
  </si>
  <si>
    <t>3-1</t>
  </si>
  <si>
    <t>Переводчик</t>
  </si>
  <si>
    <t>Логопед</t>
  </si>
  <si>
    <t>Надбавка к нагрузке</t>
  </si>
  <si>
    <t>психолог</t>
  </si>
  <si>
    <t>Психолог</t>
  </si>
  <si>
    <t>экономист</t>
  </si>
  <si>
    <t>Кабылбекова А.К.</t>
  </si>
  <si>
    <t>5,91</t>
  </si>
  <si>
    <t xml:space="preserve">Расчеты к штатному расписанию на 1 января 2023 года </t>
  </si>
  <si>
    <t>3-1.</t>
  </si>
  <si>
    <t>Экономист</t>
  </si>
  <si>
    <r>
      <t xml:space="preserve">штат в количестве     </t>
    </r>
    <r>
      <rPr>
        <b/>
        <sz val="10"/>
        <rFont val="Times New Roman"/>
        <family val="1"/>
        <charset val="204"/>
      </rPr>
      <t>46,5</t>
    </r>
    <r>
      <rPr>
        <sz val="10"/>
        <rFont val="Times New Roman"/>
        <family val="1"/>
        <charset val="204"/>
      </rPr>
      <t xml:space="preserve"> единиц</t>
    </r>
  </si>
  <si>
    <r>
      <t>с месячным фондом заработной платы: 6 374 153 тенге</t>
    </r>
    <r>
      <rPr>
        <i/>
        <u/>
        <sz val="10"/>
        <rFont val="Times New Roman"/>
        <family val="1"/>
        <charset val="204"/>
      </rPr>
      <t xml:space="preserve"> 30 тиын</t>
    </r>
  </si>
  <si>
    <t xml:space="preserve">Шесть миллионов тристо семьдесят четыре тысячи сто пятьдесят три тенге  30 тиын. </t>
  </si>
  <si>
    <t>СТАРЫЙ КОЭФ.</t>
  </si>
  <si>
    <t>НОВЫЙ КОЭФ</t>
  </si>
  <si>
    <t>НОВЫЙ КОЭФ ПЕРЕНОСИТЕ СЮДА</t>
  </si>
  <si>
    <t xml:space="preserve"> КГКП "Санаторный ясли-сад № 49 г.Павлодара" на 1-ое января 2023 года.</t>
  </si>
  <si>
    <t>________________________________Смагулова Ж.А.</t>
  </si>
  <si>
    <t>по КГКП "Санаторный ясли-сад  № 49 города Павлодара"</t>
  </si>
  <si>
    <t>Смагулова Ж.А.</t>
  </si>
  <si>
    <t>Сарсенбаева Р.К.</t>
  </si>
  <si>
    <t>Кашкенова А.К.</t>
  </si>
  <si>
    <t>Смагулова Ж.М.</t>
  </si>
  <si>
    <t>Буенко С.Н.</t>
  </si>
  <si>
    <t>Альшимбаева Г.К.</t>
  </si>
  <si>
    <t>Физиосестра</t>
  </si>
  <si>
    <t>Карпенко Л.В.</t>
  </si>
  <si>
    <t>Кунанбаева А.Н.</t>
  </si>
  <si>
    <t>Березовская Н.О.</t>
  </si>
  <si>
    <t>Дворцевая О.Г.</t>
  </si>
  <si>
    <t>Какенова Н.Р.</t>
  </si>
  <si>
    <t>Сычев Е.А.</t>
  </si>
  <si>
    <t>Есмуханова Р.К.</t>
  </si>
  <si>
    <t>Мартын Н.А.</t>
  </si>
  <si>
    <t>Ибраева М.А.</t>
  </si>
  <si>
    <t>Литвиненко Ю.А.</t>
  </si>
  <si>
    <t>Сибагатулина А.С.</t>
  </si>
  <si>
    <t>Абилова Н.Г.</t>
  </si>
  <si>
    <t>Жаппарова К.К.</t>
  </si>
  <si>
    <t>Касымова М.С.</t>
  </si>
  <si>
    <t>Смайлова М.К.</t>
  </si>
  <si>
    <t>Сатыбалдинова Ш.С.</t>
  </si>
  <si>
    <t>Асенова А.Д.</t>
  </si>
  <si>
    <t>Хомякова И.Ф.</t>
  </si>
  <si>
    <t>Шабанова Т.О.</t>
  </si>
  <si>
    <t>Колос Л.И.</t>
  </si>
  <si>
    <t>Эннс С.А.</t>
  </si>
  <si>
    <t>Курбанова Ф.Р.</t>
  </si>
  <si>
    <t>Алтыбасарова Г.К.</t>
  </si>
  <si>
    <t>Ахмерова А.Б.</t>
  </si>
  <si>
    <t>Корастелева Е.И.</t>
  </si>
  <si>
    <t>Прокопцова Ю.Н.</t>
  </si>
  <si>
    <t>Попова Т.Ф.</t>
  </si>
  <si>
    <t>Сулейменова К.Ж.</t>
  </si>
  <si>
    <t>Алпысбаева А.Р.</t>
  </si>
  <si>
    <t>Жаксыбаева Ж.А.</t>
  </si>
  <si>
    <t>Тлекенова Ш.С.</t>
  </si>
  <si>
    <t>Темиров Р.Ж.</t>
  </si>
  <si>
    <t>Махмутов Б.Б.</t>
  </si>
  <si>
    <t>Рашевский В.Ю.</t>
  </si>
  <si>
    <t>Кадешов С.Н.</t>
  </si>
  <si>
    <t>Незнаев А.В.</t>
  </si>
  <si>
    <t>инструктор по физической ультуре</t>
  </si>
  <si>
    <t>Жаркенова С.М.</t>
  </si>
  <si>
    <t>помощник воспитателя</t>
  </si>
  <si>
    <t>Тлекенова Ж.Д.</t>
  </si>
  <si>
    <t>Жунусова Ж.Б.</t>
  </si>
  <si>
    <t>Куанышева Б.Е.</t>
  </si>
  <si>
    <t>Балгуженова А.Б.</t>
  </si>
  <si>
    <t>Тлекенова А.С.</t>
  </si>
  <si>
    <t>социальный педагог</t>
  </si>
  <si>
    <t>С</t>
  </si>
  <si>
    <t>С3</t>
  </si>
  <si>
    <t>9 мес.</t>
  </si>
  <si>
    <t>С2</t>
  </si>
  <si>
    <t>2о</t>
  </si>
  <si>
    <t>4з</t>
  </si>
  <si>
    <t>диетсестра</t>
  </si>
  <si>
    <t>Гутурова Т.А.</t>
  </si>
  <si>
    <t>физиоврач</t>
  </si>
  <si>
    <t>Рахимжнова С.С.</t>
  </si>
  <si>
    <t>фтизиатр</t>
  </si>
  <si>
    <t>Физиоврач</t>
  </si>
  <si>
    <t>Фтизиатр</t>
  </si>
  <si>
    <t>0-3</t>
  </si>
  <si>
    <t>3-6</t>
  </si>
  <si>
    <t>20-25</t>
  </si>
  <si>
    <t>1з</t>
  </si>
  <si>
    <t>2з</t>
  </si>
  <si>
    <t>4года</t>
  </si>
  <si>
    <t>3 года</t>
  </si>
  <si>
    <t>22 года</t>
  </si>
  <si>
    <t>32 года</t>
  </si>
  <si>
    <t>4о</t>
  </si>
  <si>
    <t>12 лет</t>
  </si>
  <si>
    <t>16-20</t>
  </si>
  <si>
    <t>16 лет</t>
  </si>
  <si>
    <t>1о</t>
  </si>
  <si>
    <t>12лет</t>
  </si>
  <si>
    <t>15лет</t>
  </si>
  <si>
    <t>17лет</t>
  </si>
  <si>
    <t>18лет</t>
  </si>
  <si>
    <t>С-2</t>
  </si>
  <si>
    <t>7 лет</t>
  </si>
  <si>
    <t>D</t>
  </si>
  <si>
    <t>C-2</t>
  </si>
  <si>
    <t>3о</t>
  </si>
  <si>
    <t>В-3</t>
  </si>
  <si>
    <t>11 лет</t>
  </si>
  <si>
    <t>27 лет</t>
  </si>
  <si>
    <t>В3</t>
  </si>
  <si>
    <t>В-4</t>
  </si>
  <si>
    <t>В4</t>
  </si>
  <si>
    <t>5 лет</t>
  </si>
  <si>
    <t>26 лет</t>
  </si>
  <si>
    <t>6 лет</t>
  </si>
  <si>
    <t>9 лет</t>
  </si>
  <si>
    <t>1 год</t>
  </si>
  <si>
    <t>до года</t>
  </si>
  <si>
    <t>10 лет</t>
  </si>
  <si>
    <t>B-3</t>
  </si>
  <si>
    <t>B-2</t>
  </si>
  <si>
    <t>B3</t>
  </si>
  <si>
    <t>B-4</t>
  </si>
  <si>
    <t>6-9</t>
  </si>
  <si>
    <t>12-16</t>
  </si>
  <si>
    <t xml:space="preserve"> 16-20</t>
  </si>
  <si>
    <t>9-12</t>
  </si>
  <si>
    <t>24 года</t>
  </si>
  <si>
    <t>40 лет</t>
  </si>
  <si>
    <t>15 лет</t>
  </si>
  <si>
    <t>14 лет</t>
  </si>
  <si>
    <t>18 лет</t>
  </si>
  <si>
    <t>8 лет</t>
  </si>
  <si>
    <t>22 год</t>
  </si>
  <si>
    <t>4 года</t>
  </si>
  <si>
    <t>Джуматаева Б.Б</t>
  </si>
  <si>
    <t>Куралова К.А.</t>
  </si>
  <si>
    <t>7лет</t>
  </si>
  <si>
    <t>Сантехник</t>
  </si>
  <si>
    <t xml:space="preserve">Педмастерство </t>
  </si>
  <si>
    <t>Вакансия</t>
  </si>
  <si>
    <t>00-01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</si>
</sst>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0.000"/>
    <numFmt numFmtId="165" formatCode="0.0000"/>
  </numFmts>
  <fonts count="3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.5"/>
      <name val="Times New Roman"/>
      <family val="1"/>
      <charset val="204"/>
    </font>
    <font>
      <sz val="12.5"/>
      <color theme="1"/>
      <name val="Times New Roman"/>
      <family val="1"/>
      <charset val="204"/>
    </font>
    <font>
      <b/>
      <sz val="12.5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i/>
      <u/>
      <sz val="10"/>
      <name val="Times New Roman"/>
      <family val="1"/>
      <charset val="204"/>
    </font>
    <font>
      <b/>
      <i/>
      <u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u/>
      <sz val="10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u/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10"/>
      <color indexed="63"/>
      <name val="Times New Roman"/>
      <family val="1"/>
      <charset val="204"/>
    </font>
    <font>
      <b/>
      <sz val="10"/>
      <color indexed="48"/>
      <name val="Times New Roman"/>
      <family val="1"/>
      <charset val="204"/>
    </font>
    <font>
      <b/>
      <sz val="9"/>
      <color indexed="12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3">
    <xf numFmtId="0" fontId="0" fillId="0" borderId="0" xfId="0"/>
    <xf numFmtId="0" fontId="2" fillId="0" borderId="0" xfId="0" applyFont="1" applyAlignment="1">
      <alignment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vertical="center" wrapText="1"/>
    </xf>
    <xf numFmtId="0" fontId="1" fillId="2" borderId="20" xfId="0" applyFont="1" applyFill="1" applyBorder="1" applyAlignment="1">
      <alignment horizontal="center" vertical="center" wrapText="1"/>
    </xf>
    <xf numFmtId="2" fontId="1" fillId="2" borderId="20" xfId="0" applyNumberFormat="1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vertical="center" wrapText="1"/>
    </xf>
    <xf numFmtId="2" fontId="1" fillId="3" borderId="12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12" xfId="0" applyNumberFormat="1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2" fontId="2" fillId="3" borderId="0" xfId="0" applyNumberFormat="1" applyFont="1" applyFill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4" fontId="7" fillId="0" borderId="12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2" fontId="7" fillId="0" borderId="12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2" fontId="1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49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0" borderId="0" xfId="0" applyFont="1"/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vertical="center"/>
    </xf>
    <xf numFmtId="0" fontId="17" fillId="0" borderId="0" xfId="0" applyFont="1"/>
    <xf numFmtId="43" fontId="2" fillId="0" borderId="0" xfId="0" applyNumberFormat="1" applyFont="1"/>
    <xf numFmtId="0" fontId="2" fillId="0" borderId="0" xfId="0" applyFont="1" applyAlignment="1">
      <alignment vertical="center"/>
    </xf>
    <xf numFmtId="0" fontId="21" fillId="0" borderId="2" xfId="0" applyFont="1" applyBorder="1" applyProtection="1">
      <protection locked="0"/>
    </xf>
    <xf numFmtId="0" fontId="6" fillId="0" borderId="24" xfId="0" applyFont="1" applyBorder="1" applyAlignment="1">
      <alignment horizontal="left" vertical="center" wrapText="1"/>
    </xf>
    <xf numFmtId="0" fontId="22" fillId="0" borderId="16" xfId="0" applyFont="1" applyBorder="1" applyAlignment="1" applyProtection="1">
      <alignment horizontal="center"/>
      <protection locked="0"/>
    </xf>
    <xf numFmtId="0" fontId="22" fillId="0" borderId="16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" fillId="3" borderId="13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4" fillId="0" borderId="12" xfId="0" applyFont="1" applyBorder="1" applyAlignment="1" applyProtection="1">
      <alignment horizontal="center"/>
      <protection locked="0"/>
    </xf>
    <xf numFmtId="2" fontId="2" fillId="0" borderId="12" xfId="0" applyNumberFormat="1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2" fontId="25" fillId="0" borderId="12" xfId="0" applyNumberFormat="1" applyFont="1" applyBorder="1" applyAlignment="1">
      <alignment horizontal="center"/>
    </xf>
    <xf numFmtId="9" fontId="2" fillId="0" borderId="12" xfId="0" applyNumberFormat="1" applyFont="1" applyBorder="1" applyAlignment="1" applyProtection="1">
      <alignment horizontal="center"/>
      <protection locked="0"/>
    </xf>
    <xf numFmtId="2" fontId="21" fillId="0" borderId="12" xfId="0" applyNumberFormat="1" applyFont="1" applyBorder="1" applyAlignment="1" applyProtection="1">
      <alignment horizontal="center"/>
      <protection locked="0"/>
    </xf>
    <xf numFmtId="2" fontId="21" fillId="0" borderId="12" xfId="0" applyNumberFormat="1" applyFont="1" applyBorder="1" applyAlignment="1">
      <alignment horizontal="center"/>
    </xf>
    <xf numFmtId="2" fontId="2" fillId="0" borderId="0" xfId="0" applyNumberFormat="1" applyFont="1"/>
    <xf numFmtId="0" fontId="4" fillId="0" borderId="0" xfId="0" applyFont="1" applyAlignment="1">
      <alignment horizontal="center" wrapText="1"/>
    </xf>
    <xf numFmtId="9" fontId="25" fillId="0" borderId="12" xfId="0" applyNumberFormat="1" applyFont="1" applyBorder="1" applyAlignment="1" applyProtection="1">
      <alignment horizontal="center"/>
      <protection locked="0"/>
    </xf>
    <xf numFmtId="0" fontId="2" fillId="0" borderId="13" xfId="0" applyFont="1" applyBorder="1" applyAlignment="1">
      <alignment vertical="center" wrapText="1"/>
    </xf>
    <xf numFmtId="0" fontId="21" fillId="0" borderId="15" xfId="0" applyFont="1" applyBorder="1" applyProtection="1">
      <protection locked="0"/>
    </xf>
    <xf numFmtId="0" fontId="2" fillId="3" borderId="12" xfId="0" applyFont="1" applyFill="1" applyBorder="1" applyAlignment="1">
      <alignment horizontal="left" vertical="center" wrapText="1"/>
    </xf>
    <xf numFmtId="0" fontId="24" fillId="0" borderId="12" xfId="0" applyFont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/>
      <protection locked="0"/>
    </xf>
    <xf numFmtId="43" fontId="26" fillId="2" borderId="12" xfId="0" applyNumberFormat="1" applyFont="1" applyFill="1" applyBorder="1" applyAlignment="1">
      <alignment horizontal="center"/>
    </xf>
    <xf numFmtId="10" fontId="26" fillId="2" borderId="12" xfId="0" applyNumberFormat="1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43" fontId="28" fillId="0" borderId="11" xfId="0" applyNumberFormat="1" applyFont="1" applyBorder="1" applyAlignment="1">
      <alignment horizontal="center"/>
    </xf>
    <xf numFmtId="0" fontId="6" fillId="0" borderId="25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2" fontId="22" fillId="0" borderId="12" xfId="0" applyNumberFormat="1" applyFont="1" applyBorder="1" applyAlignment="1" applyProtection="1">
      <alignment horizontal="center"/>
      <protection locked="0"/>
    </xf>
    <xf numFmtId="2" fontId="22" fillId="0" borderId="12" xfId="0" applyNumberFormat="1" applyFont="1" applyBorder="1" applyAlignment="1">
      <alignment horizontal="center"/>
    </xf>
    <xf numFmtId="0" fontId="2" fillId="0" borderId="12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 wrapText="1"/>
    </xf>
    <xf numFmtId="2" fontId="2" fillId="0" borderId="0" xfId="0" applyNumberFormat="1" applyFont="1" applyAlignment="1" applyProtection="1">
      <alignment horizontal="center"/>
      <protection locked="0"/>
    </xf>
    <xf numFmtId="0" fontId="26" fillId="2" borderId="12" xfId="0" applyFont="1" applyFill="1" applyBorder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2" fontId="17" fillId="0" borderId="0" xfId="0" applyNumberFormat="1" applyFont="1" applyAlignment="1">
      <alignment horizontal="center"/>
    </xf>
    <xf numFmtId="0" fontId="29" fillId="0" borderId="25" xfId="0" applyFont="1" applyBorder="1" applyAlignment="1">
      <alignment vertical="center" wrapText="1"/>
    </xf>
    <xf numFmtId="0" fontId="29" fillId="0" borderId="13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6" xfId="0" applyFont="1" applyBorder="1" applyAlignment="1">
      <alignment vertical="center" wrapText="1"/>
    </xf>
    <xf numFmtId="9" fontId="14" fillId="0" borderId="1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4" fillId="0" borderId="12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6" fillId="2" borderId="29" xfId="0" applyFont="1" applyFill="1" applyBorder="1" applyAlignment="1">
      <alignment horizontal="center" vertical="center" wrapText="1"/>
    </xf>
    <xf numFmtId="2" fontId="26" fillId="2" borderId="1" xfId="0" applyNumberFormat="1" applyFont="1" applyFill="1" applyBorder="1" applyAlignment="1">
      <alignment horizontal="center"/>
    </xf>
    <xf numFmtId="43" fontId="26" fillId="2" borderId="1" xfId="0" applyNumberFormat="1" applyFont="1" applyFill="1" applyBorder="1" applyAlignment="1">
      <alignment horizontal="center" vertical="center" wrapText="1"/>
    </xf>
    <xf numFmtId="43" fontId="30" fillId="2" borderId="1" xfId="0" applyNumberFormat="1" applyFont="1" applyFill="1" applyBorder="1" applyAlignment="1">
      <alignment horizontal="center" vertical="center" wrapText="1"/>
    </xf>
    <xf numFmtId="10" fontId="26" fillId="2" borderId="1" xfId="0" applyNumberFormat="1" applyFont="1" applyFill="1" applyBorder="1" applyAlignment="1">
      <alignment horizontal="center" vertical="center" wrapText="1"/>
    </xf>
    <xf numFmtId="43" fontId="6" fillId="4" borderId="11" xfId="0" applyNumberFormat="1" applyFont="1" applyFill="1" applyBorder="1" applyAlignment="1">
      <alignment horizontal="center"/>
    </xf>
    <xf numFmtId="43" fontId="6" fillId="4" borderId="11" xfId="0" applyNumberFormat="1" applyFont="1" applyFill="1" applyBorder="1"/>
    <xf numFmtId="10" fontId="6" fillId="4" borderId="11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2" xfId="0" applyFont="1" applyBorder="1" applyAlignment="1">
      <alignment horizontal="center"/>
    </xf>
    <xf numFmtId="0" fontId="6" fillId="0" borderId="0" xfId="0" applyFont="1" applyAlignment="1">
      <alignment horizontal="center"/>
    </xf>
    <xf numFmtId="43" fontId="2" fillId="0" borderId="0" xfId="0" applyNumberFormat="1" applyFont="1" applyAlignment="1">
      <alignment horizontal="right"/>
    </xf>
    <xf numFmtId="43" fontId="2" fillId="0" borderId="12" xfId="0" applyNumberFormat="1" applyFont="1" applyBorder="1" applyAlignment="1">
      <alignment horizontal="center" vertical="center" wrapText="1"/>
    </xf>
    <xf numFmtId="43" fontId="2" fillId="0" borderId="0" xfId="0" applyNumberFormat="1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right"/>
    </xf>
    <xf numFmtId="43" fontId="21" fillId="0" borderId="12" xfId="0" applyNumberFormat="1" applyFont="1" applyBorder="1" applyAlignment="1">
      <alignment horizontal="center" vertical="center" wrapText="1"/>
    </xf>
    <xf numFmtId="43" fontId="32" fillId="4" borderId="1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2" fontId="1" fillId="0" borderId="15" xfId="0" applyNumberFormat="1" applyFont="1" applyBorder="1" applyAlignment="1">
      <alignment horizontal="center" vertical="center" wrapText="1"/>
    </xf>
    <xf numFmtId="2" fontId="1" fillId="3" borderId="1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vertical="center" wrapText="1"/>
    </xf>
    <xf numFmtId="2" fontId="5" fillId="3" borderId="12" xfId="0" applyNumberFormat="1" applyFont="1" applyFill="1" applyBorder="1" applyAlignment="1">
      <alignment horizontal="center" vertical="center" wrapText="1"/>
    </xf>
    <xf numFmtId="49" fontId="5" fillId="3" borderId="12" xfId="0" applyNumberFormat="1" applyFont="1" applyFill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0" fontId="24" fillId="3" borderId="0" xfId="0" applyFont="1" applyFill="1" applyAlignment="1">
      <alignment vertical="center" wrapText="1"/>
    </xf>
    <xf numFmtId="10" fontId="24" fillId="3" borderId="0" xfId="0" applyNumberFormat="1" applyFont="1" applyFill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vertical="center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3" borderId="16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2" fontId="25" fillId="0" borderId="14" xfId="0" applyNumberFormat="1" applyFont="1" applyBorder="1" applyAlignment="1">
      <alignment horizontal="center"/>
    </xf>
    <xf numFmtId="43" fontId="26" fillId="2" borderId="14" xfId="0" applyNumberFormat="1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43" fontId="26" fillId="2" borderId="30" xfId="0" applyNumberFormat="1" applyFont="1" applyFill="1" applyBorder="1" applyAlignment="1">
      <alignment horizontal="center" vertical="center" wrapText="1"/>
    </xf>
    <xf numFmtId="43" fontId="6" fillId="4" borderId="5" xfId="0" applyNumberFormat="1" applyFont="1" applyFill="1" applyBorder="1" applyAlignment="1">
      <alignment horizontal="center"/>
    </xf>
    <xf numFmtId="43" fontId="28" fillId="0" borderId="6" xfId="0" applyNumberFormat="1" applyFont="1" applyBorder="1" applyAlignment="1">
      <alignment horizontal="center"/>
    </xf>
    <xf numFmtId="43" fontId="31" fillId="0" borderId="6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2" fontId="7" fillId="2" borderId="20" xfId="0" applyNumberFormat="1" applyFont="1" applyFill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5" fillId="3" borderId="13" xfId="0" applyNumberFormat="1" applyFont="1" applyFill="1" applyBorder="1" applyAlignment="1">
      <alignment horizontal="center" vertical="center" wrapText="1"/>
    </xf>
    <xf numFmtId="2" fontId="5" fillId="3" borderId="15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2" fontId="1" fillId="3" borderId="17" xfId="0" applyNumberFormat="1" applyFont="1" applyFill="1" applyBorder="1" applyAlignment="1">
      <alignment horizontal="center" vertical="center" wrapText="1"/>
    </xf>
    <xf numFmtId="2" fontId="1" fillId="3" borderId="12" xfId="0" applyNumberFormat="1" applyFont="1" applyFill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 vertical="center" wrapText="1"/>
    </xf>
    <xf numFmtId="2" fontId="5" fillId="3" borderId="12" xfId="0" applyNumberFormat="1" applyFont="1" applyFill="1" applyBorder="1" applyAlignment="1" applyProtection="1">
      <alignment horizontal="center" vertical="center"/>
      <protection locked="0"/>
    </xf>
    <xf numFmtId="2" fontId="5" fillId="2" borderId="20" xfId="0" applyNumberFormat="1" applyFont="1" applyFill="1" applyBorder="1" applyAlignment="1" applyProtection="1">
      <alignment horizontal="center" vertical="center"/>
      <protection locked="0"/>
    </xf>
    <xf numFmtId="2" fontId="12" fillId="0" borderId="0" xfId="0" applyNumberFormat="1" applyFont="1" applyAlignment="1" applyProtection="1">
      <alignment horizontal="center" vertical="center"/>
      <protection locked="0"/>
    </xf>
    <xf numFmtId="2" fontId="1" fillId="3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/>
    </xf>
    <xf numFmtId="0" fontId="26" fillId="2" borderId="13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1" fillId="3" borderId="2" xfId="0" applyNumberFormat="1" applyFont="1" applyFill="1" applyBorder="1" applyAlignment="1">
      <alignment horizontal="center" vertical="center" wrapText="1"/>
    </xf>
    <xf numFmtId="2" fontId="1" fillId="3" borderId="16" xfId="0" applyNumberFormat="1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left" vertical="center"/>
    </xf>
    <xf numFmtId="2" fontId="5" fillId="2" borderId="15" xfId="0" applyNumberFormat="1" applyFont="1" applyFill="1" applyBorder="1" applyAlignment="1">
      <alignment horizontal="center" vertical="center" wrapText="1"/>
    </xf>
    <xf numFmtId="16" fontId="5" fillId="3" borderId="16" xfId="0" applyNumberFormat="1" applyFont="1" applyFill="1" applyBorder="1" applyAlignment="1">
      <alignment horizontal="center" vertical="center" wrapText="1"/>
    </xf>
    <xf numFmtId="2" fontId="5" fillId="3" borderId="16" xfId="0" applyNumberFormat="1" applyFont="1" applyFill="1" applyBorder="1" applyAlignment="1" applyProtection="1">
      <alignment horizontal="center" vertical="center"/>
      <protection locked="0"/>
    </xf>
    <xf numFmtId="2" fontId="1" fillId="0" borderId="18" xfId="0" applyNumberFormat="1" applyFont="1" applyBorder="1" applyAlignment="1">
      <alignment horizontal="center" vertical="center" wrapText="1"/>
    </xf>
    <xf numFmtId="165" fontId="5" fillId="4" borderId="12" xfId="0" applyNumberFormat="1" applyFont="1" applyFill="1" applyBorder="1" applyAlignment="1">
      <alignment horizontal="center" vertical="center" wrapText="1"/>
    </xf>
    <xf numFmtId="165" fontId="1" fillId="2" borderId="20" xfId="0" applyNumberFormat="1" applyFont="1" applyFill="1" applyBorder="1" applyAlignment="1">
      <alignment horizontal="center" vertical="center" wrapText="1"/>
    </xf>
    <xf numFmtId="165" fontId="1" fillId="4" borderId="12" xfId="0" applyNumberFormat="1" applyFont="1" applyFill="1" applyBorder="1" applyAlignment="1">
      <alignment horizontal="center" vertical="center" wrapText="1"/>
    </xf>
    <xf numFmtId="165" fontId="1" fillId="4" borderId="2" xfId="0" applyNumberFormat="1" applyFont="1" applyFill="1" applyBorder="1" applyAlignment="1">
      <alignment horizontal="center" vertical="center" wrapText="1"/>
    </xf>
    <xf numFmtId="2" fontId="5" fillId="3" borderId="12" xfId="0" applyNumberFormat="1" applyFont="1" applyFill="1" applyBorder="1" applyAlignment="1">
      <alignment horizontal="center" vertical="center"/>
    </xf>
    <xf numFmtId="164" fontId="2" fillId="0" borderId="12" xfId="0" applyNumberFormat="1" applyFont="1" applyBorder="1" applyAlignment="1" applyProtection="1">
      <alignment horizontal="center"/>
      <protection locked="0"/>
    </xf>
    <xf numFmtId="2" fontId="1" fillId="0" borderId="5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/>
      <protection locked="0"/>
    </xf>
    <xf numFmtId="0" fontId="7" fillId="3" borderId="12" xfId="0" applyFont="1" applyFill="1" applyBorder="1" applyAlignment="1">
      <alignment vertical="center"/>
    </xf>
    <xf numFmtId="0" fontId="8" fillId="3" borderId="12" xfId="0" applyFont="1" applyFill="1" applyBorder="1" applyAlignment="1" applyProtection="1">
      <alignment horizontal="left" vertical="center"/>
      <protection locked="0"/>
    </xf>
    <xf numFmtId="0" fontId="7" fillId="3" borderId="2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/>
    </xf>
    <xf numFmtId="0" fontId="8" fillId="3" borderId="12" xfId="0" applyFont="1" applyFill="1" applyBorder="1" applyAlignment="1" applyProtection="1">
      <alignment horizontal="left" vertical="top"/>
      <protection locked="0"/>
    </xf>
    <xf numFmtId="2" fontId="5" fillId="0" borderId="2" xfId="0" applyNumberFormat="1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left" vertical="center"/>
    </xf>
    <xf numFmtId="2" fontId="1" fillId="0" borderId="32" xfId="0" applyNumberFormat="1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/>
    </xf>
    <xf numFmtId="2" fontId="5" fillId="3" borderId="32" xfId="0" applyNumberFormat="1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165" fontId="1" fillId="4" borderId="16" xfId="0" applyNumberFormat="1" applyFont="1" applyFill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5" fillId="2" borderId="17" xfId="0" applyNumberFormat="1" applyFont="1" applyFill="1" applyBorder="1" applyAlignment="1">
      <alignment horizontal="center" vertical="center" wrapText="1"/>
    </xf>
    <xf numFmtId="2" fontId="7" fillId="0" borderId="17" xfId="0" applyNumberFormat="1" applyFont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2" fontId="9" fillId="2" borderId="21" xfId="0" applyNumberFormat="1" applyFont="1" applyFill="1" applyBorder="1" applyAlignment="1">
      <alignment horizontal="center" vertical="center" wrapText="1"/>
    </xf>
    <xf numFmtId="164" fontId="9" fillId="2" borderId="21" xfId="0" applyNumberFormat="1" applyFont="1" applyFill="1" applyBorder="1" applyAlignment="1">
      <alignment horizontal="center" vertical="center" wrapText="1"/>
    </xf>
    <xf numFmtId="2" fontId="9" fillId="2" borderId="38" xfId="0" applyNumberFormat="1" applyFont="1" applyFill="1" applyBorder="1" applyAlignment="1">
      <alignment horizontal="center" vertical="center" wrapText="1"/>
    </xf>
    <xf numFmtId="2" fontId="7" fillId="2" borderId="39" xfId="0" applyNumberFormat="1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2" fontId="1" fillId="3" borderId="36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41" xfId="0" applyNumberFormat="1" applyFont="1" applyBorder="1" applyAlignment="1">
      <alignment horizontal="center" vertical="center" wrapText="1"/>
    </xf>
    <xf numFmtId="2" fontId="1" fillId="2" borderId="39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vertical="center"/>
      <protection locked="0"/>
    </xf>
    <xf numFmtId="0" fontId="1" fillId="3" borderId="16" xfId="0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vertical="center" wrapText="1"/>
    </xf>
    <xf numFmtId="2" fontId="33" fillId="0" borderId="0" xfId="0" applyNumberFormat="1" applyFont="1" applyAlignment="1">
      <alignment horizontal="center" vertical="center" wrapText="1"/>
    </xf>
    <xf numFmtId="0" fontId="34" fillId="0" borderId="0" xfId="0" applyFont="1" applyAlignment="1">
      <alignment horizont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vertical="center"/>
    </xf>
    <xf numFmtId="0" fontId="1" fillId="3" borderId="3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3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2" fontId="1" fillId="2" borderId="21" xfId="0" applyNumberFormat="1" applyFont="1" applyFill="1" applyBorder="1" applyAlignment="1">
      <alignment horizontal="center" vertical="center" wrapText="1"/>
    </xf>
    <xf numFmtId="2" fontId="5" fillId="2" borderId="12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top" wrapText="1"/>
    </xf>
    <xf numFmtId="49" fontId="1" fillId="3" borderId="12" xfId="0" applyNumberFormat="1" applyFont="1" applyFill="1" applyBorder="1" applyAlignment="1">
      <alignment horizontal="center" vertical="center"/>
    </xf>
    <xf numFmtId="165" fontId="1" fillId="2" borderId="8" xfId="0" applyNumberFormat="1" applyFont="1" applyFill="1" applyBorder="1" applyAlignment="1">
      <alignment horizontal="center" vertical="center" wrapText="1"/>
    </xf>
    <xf numFmtId="2" fontId="1" fillId="2" borderId="19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wrapText="1"/>
    </xf>
    <xf numFmtId="2" fontId="7" fillId="3" borderId="2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>
      <alignment horizontal="center" vertical="center" wrapText="1"/>
    </xf>
    <xf numFmtId="165" fontId="1" fillId="2" borderId="12" xfId="0" applyNumberFormat="1" applyFont="1" applyFill="1" applyBorder="1" applyAlignment="1">
      <alignment horizontal="center" vertical="center" wrapText="1"/>
    </xf>
    <xf numFmtId="2" fontId="1" fillId="2" borderId="36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" fillId="2" borderId="3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2" fontId="1" fillId="2" borderId="32" xfId="0" applyNumberFormat="1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0" borderId="32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0" fillId="0" borderId="2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6" fillId="2" borderId="27" xfId="0" applyFont="1" applyFill="1" applyBorder="1" applyAlignment="1">
      <alignment horizontal="center" vertical="center" wrapText="1"/>
    </xf>
    <xf numFmtId="0" fontId="26" fillId="2" borderId="28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3" fillId="0" borderId="0" xfId="0" applyFont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0" fillId="0" borderId="22" xfId="0" applyFont="1" applyBorder="1" applyAlignment="1" applyProtection="1">
      <alignment horizont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right" wrapText="1" inden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0" fillId="0" borderId="0" xfId="0"/>
    <xf numFmtId="0" fontId="18" fillId="0" borderId="0" xfId="0" applyFont="1" applyAlignment="1" applyProtection="1">
      <alignment horizontal="center" wrapText="1"/>
      <protection locked="0"/>
    </xf>
    <xf numFmtId="0" fontId="19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H95"/>
  <sheetViews>
    <sheetView tabSelected="1" zoomScale="91" zoomScaleNormal="91" zoomScaleSheetLayoutView="85" workbookViewId="0">
      <pane xSplit="16" ySplit="5" topLeftCell="U42" activePane="bottomRight" state="frozen"/>
      <selection pane="topRight" activeCell="S1" sqref="S1"/>
      <selection pane="bottomLeft" activeCell="A8" sqref="A8"/>
      <selection pane="bottomRight" activeCell="Y46" sqref="Y46"/>
    </sheetView>
  </sheetViews>
  <sheetFormatPr defaultRowHeight="13.2" x14ac:dyDescent="0.3"/>
  <cols>
    <col min="1" max="1" width="3.6640625" style="1" customWidth="1"/>
    <col min="2" max="2" width="18.88671875" style="1" customWidth="1"/>
    <col min="3" max="3" width="16.109375" style="29" customWidth="1"/>
    <col min="4" max="4" width="9.5546875" style="1" customWidth="1"/>
    <col min="5" max="5" width="12.109375" style="29" customWidth="1"/>
    <col min="6" max="6" width="7.5546875" style="1" customWidth="1"/>
    <col min="7" max="7" width="8.44140625" style="22" customWidth="1"/>
    <col min="8" max="8" width="6.33203125" style="22" customWidth="1"/>
    <col min="9" max="9" width="7" style="22" customWidth="1"/>
    <col min="10" max="10" width="4.6640625" style="22" customWidth="1"/>
    <col min="11" max="11" width="10.5546875" style="22" customWidth="1"/>
    <col min="12" max="12" width="9.5546875" style="22" customWidth="1"/>
    <col min="13" max="13" width="6.44140625" style="22" customWidth="1"/>
    <col min="14" max="14" width="7.6640625" style="22" customWidth="1"/>
    <col min="15" max="15" width="8.33203125" style="22" customWidth="1"/>
    <col min="16" max="16" width="10.5546875" style="22" customWidth="1"/>
    <col min="17" max="17" width="12.6640625" style="22" customWidth="1"/>
    <col min="18" max="18" width="7.109375" style="22" customWidth="1"/>
    <col min="19" max="19" width="10.33203125" style="22" customWidth="1"/>
    <col min="20" max="20" width="6" style="22" customWidth="1"/>
    <col min="21" max="21" width="11.44140625" style="22" customWidth="1"/>
    <col min="22" max="22" width="5.6640625" style="22" customWidth="1"/>
    <col min="23" max="23" width="12.6640625" style="22" customWidth="1"/>
    <col min="24" max="24" width="18" style="22" customWidth="1"/>
    <col min="25" max="25" width="26.109375" style="1" customWidth="1"/>
    <col min="26" max="26" width="11.6640625" style="1" bestFit="1" customWidth="1"/>
    <col min="27" max="27" width="9.109375" style="1"/>
    <col min="28" max="33" width="9.109375" style="1" customWidth="1"/>
    <col min="34" max="34" width="11.33203125" style="1" bestFit="1" customWidth="1"/>
    <col min="35" max="247" width="9.109375" style="1"/>
    <col min="248" max="248" width="3.6640625" style="1" customWidth="1"/>
    <col min="249" max="249" width="21.109375" style="1" customWidth="1"/>
    <col min="250" max="250" width="31.44140625" style="1" customWidth="1"/>
    <col min="251" max="251" width="11.44140625" style="1" customWidth="1"/>
    <col min="252" max="252" width="13.6640625" style="1" customWidth="1"/>
    <col min="253" max="253" width="6.5546875" style="1" customWidth="1"/>
    <col min="254" max="254" width="17.44140625" style="1" customWidth="1"/>
    <col min="255" max="255" width="9.33203125" style="1" customWidth="1"/>
    <col min="256" max="256" width="6" style="1" customWidth="1"/>
    <col min="257" max="257" width="7.44140625" style="1" customWidth="1"/>
    <col min="258" max="258" width="6.44140625" style="1" customWidth="1"/>
    <col min="259" max="259" width="14.44140625" style="1" customWidth="1"/>
    <col min="260" max="260" width="12" style="1" customWidth="1"/>
    <col min="261" max="261" width="10.6640625" style="1" customWidth="1"/>
    <col min="262" max="262" width="7.88671875" style="1" customWidth="1"/>
    <col min="263" max="263" width="19.33203125" style="1" customWidth="1"/>
    <col min="264" max="264" width="9" style="1" customWidth="1"/>
    <col min="265" max="265" width="6.6640625" style="1" customWidth="1"/>
    <col min="266" max="266" width="9.5546875" style="1" customWidth="1"/>
    <col min="267" max="267" width="16.88671875" style="1" customWidth="1"/>
    <col min="268" max="268" width="10.6640625" style="1" customWidth="1"/>
    <col min="269" max="269" width="18" style="1" customWidth="1"/>
    <col min="270" max="270" width="21.6640625" style="1" customWidth="1"/>
    <col min="271" max="272" width="9.109375" style="1" customWidth="1"/>
    <col min="273" max="273" width="41.88671875" style="1" customWidth="1"/>
    <col min="274" max="274" width="9.33203125" style="1" bestFit="1" customWidth="1"/>
    <col min="275" max="275" width="14" style="1" customWidth="1"/>
    <col min="276" max="276" width="9.109375" style="1"/>
    <col min="277" max="277" width="41.44140625" style="1" customWidth="1"/>
    <col min="278" max="278" width="9.33203125" style="1" bestFit="1" customWidth="1"/>
    <col min="279" max="279" width="13.6640625" style="1" customWidth="1"/>
    <col min="280" max="280" width="9.109375" style="1"/>
    <col min="281" max="281" width="11.6640625" style="1" bestFit="1" customWidth="1"/>
    <col min="282" max="282" width="9.109375" style="1"/>
    <col min="283" max="288" width="9.109375" style="1" customWidth="1"/>
    <col min="289" max="289" width="11.33203125" style="1" bestFit="1" customWidth="1"/>
    <col min="290" max="503" width="9.109375" style="1"/>
    <col min="504" max="504" width="3.6640625" style="1" customWidth="1"/>
    <col min="505" max="505" width="21.109375" style="1" customWidth="1"/>
    <col min="506" max="506" width="31.44140625" style="1" customWidth="1"/>
    <col min="507" max="507" width="11.44140625" style="1" customWidth="1"/>
    <col min="508" max="508" width="13.6640625" style="1" customWidth="1"/>
    <col min="509" max="509" width="6.5546875" style="1" customWidth="1"/>
    <col min="510" max="510" width="17.44140625" style="1" customWidth="1"/>
    <col min="511" max="511" width="9.33203125" style="1" customWidth="1"/>
    <col min="512" max="512" width="6" style="1" customWidth="1"/>
    <col min="513" max="513" width="7.44140625" style="1" customWidth="1"/>
    <col min="514" max="514" width="6.44140625" style="1" customWidth="1"/>
    <col min="515" max="515" width="14.44140625" style="1" customWidth="1"/>
    <col min="516" max="516" width="12" style="1" customWidth="1"/>
    <col min="517" max="517" width="10.6640625" style="1" customWidth="1"/>
    <col min="518" max="518" width="7.88671875" style="1" customWidth="1"/>
    <col min="519" max="519" width="19.33203125" style="1" customWidth="1"/>
    <col min="520" max="520" width="9" style="1" customWidth="1"/>
    <col min="521" max="521" width="6.6640625" style="1" customWidth="1"/>
    <col min="522" max="522" width="9.5546875" style="1" customWidth="1"/>
    <col min="523" max="523" width="16.88671875" style="1" customWidth="1"/>
    <col min="524" max="524" width="10.6640625" style="1" customWidth="1"/>
    <col min="525" max="525" width="18" style="1" customWidth="1"/>
    <col min="526" max="526" width="21.6640625" style="1" customWidth="1"/>
    <col min="527" max="528" width="9.109375" style="1" customWidth="1"/>
    <col min="529" max="529" width="41.88671875" style="1" customWidth="1"/>
    <col min="530" max="530" width="9.33203125" style="1" bestFit="1" customWidth="1"/>
    <col min="531" max="531" width="14" style="1" customWidth="1"/>
    <col min="532" max="532" width="9.109375" style="1"/>
    <col min="533" max="533" width="41.44140625" style="1" customWidth="1"/>
    <col min="534" max="534" width="9.33203125" style="1" bestFit="1" customWidth="1"/>
    <col min="535" max="535" width="13.6640625" style="1" customWidth="1"/>
    <col min="536" max="536" width="9.109375" style="1"/>
    <col min="537" max="537" width="11.6640625" style="1" bestFit="1" customWidth="1"/>
    <col min="538" max="538" width="9.109375" style="1"/>
    <col min="539" max="544" width="9.109375" style="1" customWidth="1"/>
    <col min="545" max="545" width="11.33203125" style="1" bestFit="1" customWidth="1"/>
    <col min="546" max="759" width="9.109375" style="1"/>
    <col min="760" max="760" width="3.6640625" style="1" customWidth="1"/>
    <col min="761" max="761" width="21.109375" style="1" customWidth="1"/>
    <col min="762" max="762" width="31.44140625" style="1" customWidth="1"/>
    <col min="763" max="763" width="11.44140625" style="1" customWidth="1"/>
    <col min="764" max="764" width="13.6640625" style="1" customWidth="1"/>
    <col min="765" max="765" width="6.5546875" style="1" customWidth="1"/>
    <col min="766" max="766" width="17.44140625" style="1" customWidth="1"/>
    <col min="767" max="767" width="9.33203125" style="1" customWidth="1"/>
    <col min="768" max="768" width="6" style="1" customWidth="1"/>
    <col min="769" max="769" width="7.44140625" style="1" customWidth="1"/>
    <col min="770" max="770" width="6.44140625" style="1" customWidth="1"/>
    <col min="771" max="771" width="14.44140625" style="1" customWidth="1"/>
    <col min="772" max="772" width="12" style="1" customWidth="1"/>
    <col min="773" max="773" width="10.6640625" style="1" customWidth="1"/>
    <col min="774" max="774" width="7.88671875" style="1" customWidth="1"/>
    <col min="775" max="775" width="19.33203125" style="1" customWidth="1"/>
    <col min="776" max="776" width="9" style="1" customWidth="1"/>
    <col min="777" max="777" width="6.6640625" style="1" customWidth="1"/>
    <col min="778" max="778" width="9.5546875" style="1" customWidth="1"/>
    <col min="779" max="779" width="16.88671875" style="1" customWidth="1"/>
    <col min="780" max="780" width="10.6640625" style="1" customWidth="1"/>
    <col min="781" max="781" width="18" style="1" customWidth="1"/>
    <col min="782" max="782" width="21.6640625" style="1" customWidth="1"/>
    <col min="783" max="784" width="9.109375" style="1" customWidth="1"/>
    <col min="785" max="785" width="41.88671875" style="1" customWidth="1"/>
    <col min="786" max="786" width="9.33203125" style="1" bestFit="1" customWidth="1"/>
    <col min="787" max="787" width="14" style="1" customWidth="1"/>
    <col min="788" max="788" width="9.109375" style="1"/>
    <col min="789" max="789" width="41.44140625" style="1" customWidth="1"/>
    <col min="790" max="790" width="9.33203125" style="1" bestFit="1" customWidth="1"/>
    <col min="791" max="791" width="13.6640625" style="1" customWidth="1"/>
    <col min="792" max="792" width="9.109375" style="1"/>
    <col min="793" max="793" width="11.6640625" style="1" bestFit="1" customWidth="1"/>
    <col min="794" max="794" width="9.109375" style="1"/>
    <col min="795" max="800" width="9.109375" style="1" customWidth="1"/>
    <col min="801" max="801" width="11.33203125" style="1" bestFit="1" customWidth="1"/>
    <col min="802" max="1015" width="9.109375" style="1"/>
    <col min="1016" max="1016" width="3.6640625" style="1" customWidth="1"/>
    <col min="1017" max="1017" width="21.109375" style="1" customWidth="1"/>
    <col min="1018" max="1018" width="31.44140625" style="1" customWidth="1"/>
    <col min="1019" max="1019" width="11.44140625" style="1" customWidth="1"/>
    <col min="1020" max="1020" width="13.6640625" style="1" customWidth="1"/>
    <col min="1021" max="1021" width="6.5546875" style="1" customWidth="1"/>
    <col min="1022" max="1022" width="17.44140625" style="1" customWidth="1"/>
    <col min="1023" max="1023" width="9.33203125" style="1" customWidth="1"/>
    <col min="1024" max="1024" width="6" style="1" customWidth="1"/>
    <col min="1025" max="1025" width="7.44140625" style="1" customWidth="1"/>
    <col min="1026" max="1026" width="6.44140625" style="1" customWidth="1"/>
    <col min="1027" max="1027" width="14.44140625" style="1" customWidth="1"/>
    <col min="1028" max="1028" width="12" style="1" customWidth="1"/>
    <col min="1029" max="1029" width="10.6640625" style="1" customWidth="1"/>
    <col min="1030" max="1030" width="7.88671875" style="1" customWidth="1"/>
    <col min="1031" max="1031" width="19.33203125" style="1" customWidth="1"/>
    <col min="1032" max="1032" width="9" style="1" customWidth="1"/>
    <col min="1033" max="1033" width="6.6640625" style="1" customWidth="1"/>
    <col min="1034" max="1034" width="9.5546875" style="1" customWidth="1"/>
    <col min="1035" max="1035" width="16.88671875" style="1" customWidth="1"/>
    <col min="1036" max="1036" width="10.6640625" style="1" customWidth="1"/>
    <col min="1037" max="1037" width="18" style="1" customWidth="1"/>
    <col min="1038" max="1038" width="21.6640625" style="1" customWidth="1"/>
    <col min="1039" max="1040" width="9.109375" style="1" customWidth="1"/>
    <col min="1041" max="1041" width="41.88671875" style="1" customWidth="1"/>
    <col min="1042" max="1042" width="9.33203125" style="1" bestFit="1" customWidth="1"/>
    <col min="1043" max="1043" width="14" style="1" customWidth="1"/>
    <col min="1044" max="1044" width="9.109375" style="1"/>
    <col min="1045" max="1045" width="41.44140625" style="1" customWidth="1"/>
    <col min="1046" max="1046" width="9.33203125" style="1" bestFit="1" customWidth="1"/>
    <col min="1047" max="1047" width="13.6640625" style="1" customWidth="1"/>
    <col min="1048" max="1048" width="9.109375" style="1"/>
    <col min="1049" max="1049" width="11.6640625" style="1" bestFit="1" customWidth="1"/>
    <col min="1050" max="1050" width="9.109375" style="1"/>
    <col min="1051" max="1056" width="9.109375" style="1" customWidth="1"/>
    <col min="1057" max="1057" width="11.33203125" style="1" bestFit="1" customWidth="1"/>
    <col min="1058" max="1271" width="9.109375" style="1"/>
    <col min="1272" max="1272" width="3.6640625" style="1" customWidth="1"/>
    <col min="1273" max="1273" width="21.109375" style="1" customWidth="1"/>
    <col min="1274" max="1274" width="31.44140625" style="1" customWidth="1"/>
    <col min="1275" max="1275" width="11.44140625" style="1" customWidth="1"/>
    <col min="1276" max="1276" width="13.6640625" style="1" customWidth="1"/>
    <col min="1277" max="1277" width="6.5546875" style="1" customWidth="1"/>
    <col min="1278" max="1278" width="17.44140625" style="1" customWidth="1"/>
    <col min="1279" max="1279" width="9.33203125" style="1" customWidth="1"/>
    <col min="1280" max="1280" width="6" style="1" customWidth="1"/>
    <col min="1281" max="1281" width="7.44140625" style="1" customWidth="1"/>
    <col min="1282" max="1282" width="6.44140625" style="1" customWidth="1"/>
    <col min="1283" max="1283" width="14.44140625" style="1" customWidth="1"/>
    <col min="1284" max="1284" width="12" style="1" customWidth="1"/>
    <col min="1285" max="1285" width="10.6640625" style="1" customWidth="1"/>
    <col min="1286" max="1286" width="7.88671875" style="1" customWidth="1"/>
    <col min="1287" max="1287" width="19.33203125" style="1" customWidth="1"/>
    <col min="1288" max="1288" width="9" style="1" customWidth="1"/>
    <col min="1289" max="1289" width="6.6640625" style="1" customWidth="1"/>
    <col min="1290" max="1290" width="9.5546875" style="1" customWidth="1"/>
    <col min="1291" max="1291" width="16.88671875" style="1" customWidth="1"/>
    <col min="1292" max="1292" width="10.6640625" style="1" customWidth="1"/>
    <col min="1293" max="1293" width="18" style="1" customWidth="1"/>
    <col min="1294" max="1294" width="21.6640625" style="1" customWidth="1"/>
    <col min="1295" max="1296" width="9.109375" style="1" customWidth="1"/>
    <col min="1297" max="1297" width="41.88671875" style="1" customWidth="1"/>
    <col min="1298" max="1298" width="9.33203125" style="1" bestFit="1" customWidth="1"/>
    <col min="1299" max="1299" width="14" style="1" customWidth="1"/>
    <col min="1300" max="1300" width="9.109375" style="1"/>
    <col min="1301" max="1301" width="41.44140625" style="1" customWidth="1"/>
    <col min="1302" max="1302" width="9.33203125" style="1" bestFit="1" customWidth="1"/>
    <col min="1303" max="1303" width="13.6640625" style="1" customWidth="1"/>
    <col min="1304" max="1304" width="9.109375" style="1"/>
    <col min="1305" max="1305" width="11.6640625" style="1" bestFit="1" customWidth="1"/>
    <col min="1306" max="1306" width="9.109375" style="1"/>
    <col min="1307" max="1312" width="9.109375" style="1" customWidth="1"/>
    <col min="1313" max="1313" width="11.33203125" style="1" bestFit="1" customWidth="1"/>
    <col min="1314" max="1527" width="9.109375" style="1"/>
    <col min="1528" max="1528" width="3.6640625" style="1" customWidth="1"/>
    <col min="1529" max="1529" width="21.109375" style="1" customWidth="1"/>
    <col min="1530" max="1530" width="31.44140625" style="1" customWidth="1"/>
    <col min="1531" max="1531" width="11.44140625" style="1" customWidth="1"/>
    <col min="1532" max="1532" width="13.6640625" style="1" customWidth="1"/>
    <col min="1533" max="1533" width="6.5546875" style="1" customWidth="1"/>
    <col min="1534" max="1534" width="17.44140625" style="1" customWidth="1"/>
    <col min="1535" max="1535" width="9.33203125" style="1" customWidth="1"/>
    <col min="1536" max="1536" width="6" style="1" customWidth="1"/>
    <col min="1537" max="1537" width="7.44140625" style="1" customWidth="1"/>
    <col min="1538" max="1538" width="6.44140625" style="1" customWidth="1"/>
    <col min="1539" max="1539" width="14.44140625" style="1" customWidth="1"/>
    <col min="1540" max="1540" width="12" style="1" customWidth="1"/>
    <col min="1541" max="1541" width="10.6640625" style="1" customWidth="1"/>
    <col min="1542" max="1542" width="7.88671875" style="1" customWidth="1"/>
    <col min="1543" max="1543" width="19.33203125" style="1" customWidth="1"/>
    <col min="1544" max="1544" width="9" style="1" customWidth="1"/>
    <col min="1545" max="1545" width="6.6640625" style="1" customWidth="1"/>
    <col min="1546" max="1546" width="9.5546875" style="1" customWidth="1"/>
    <col min="1547" max="1547" width="16.88671875" style="1" customWidth="1"/>
    <col min="1548" max="1548" width="10.6640625" style="1" customWidth="1"/>
    <col min="1549" max="1549" width="18" style="1" customWidth="1"/>
    <col min="1550" max="1550" width="21.6640625" style="1" customWidth="1"/>
    <col min="1551" max="1552" width="9.109375" style="1" customWidth="1"/>
    <col min="1553" max="1553" width="41.88671875" style="1" customWidth="1"/>
    <col min="1554" max="1554" width="9.33203125" style="1" bestFit="1" customWidth="1"/>
    <col min="1555" max="1555" width="14" style="1" customWidth="1"/>
    <col min="1556" max="1556" width="9.109375" style="1"/>
    <col min="1557" max="1557" width="41.44140625" style="1" customWidth="1"/>
    <col min="1558" max="1558" width="9.33203125" style="1" bestFit="1" customWidth="1"/>
    <col min="1559" max="1559" width="13.6640625" style="1" customWidth="1"/>
    <col min="1560" max="1560" width="9.109375" style="1"/>
    <col min="1561" max="1561" width="11.6640625" style="1" bestFit="1" customWidth="1"/>
    <col min="1562" max="1562" width="9.109375" style="1"/>
    <col min="1563" max="1568" width="9.109375" style="1" customWidth="1"/>
    <col min="1569" max="1569" width="11.33203125" style="1" bestFit="1" customWidth="1"/>
    <col min="1570" max="1783" width="9.109375" style="1"/>
    <col min="1784" max="1784" width="3.6640625" style="1" customWidth="1"/>
    <col min="1785" max="1785" width="21.109375" style="1" customWidth="1"/>
    <col min="1786" max="1786" width="31.44140625" style="1" customWidth="1"/>
    <col min="1787" max="1787" width="11.44140625" style="1" customWidth="1"/>
    <col min="1788" max="1788" width="13.6640625" style="1" customWidth="1"/>
    <col min="1789" max="1789" width="6.5546875" style="1" customWidth="1"/>
    <col min="1790" max="1790" width="17.44140625" style="1" customWidth="1"/>
    <col min="1791" max="1791" width="9.33203125" style="1" customWidth="1"/>
    <col min="1792" max="1792" width="6" style="1" customWidth="1"/>
    <col min="1793" max="1793" width="7.44140625" style="1" customWidth="1"/>
    <col min="1794" max="1794" width="6.44140625" style="1" customWidth="1"/>
    <col min="1795" max="1795" width="14.44140625" style="1" customWidth="1"/>
    <col min="1796" max="1796" width="12" style="1" customWidth="1"/>
    <col min="1797" max="1797" width="10.6640625" style="1" customWidth="1"/>
    <col min="1798" max="1798" width="7.88671875" style="1" customWidth="1"/>
    <col min="1799" max="1799" width="19.33203125" style="1" customWidth="1"/>
    <col min="1800" max="1800" width="9" style="1" customWidth="1"/>
    <col min="1801" max="1801" width="6.6640625" style="1" customWidth="1"/>
    <col min="1802" max="1802" width="9.5546875" style="1" customWidth="1"/>
    <col min="1803" max="1803" width="16.88671875" style="1" customWidth="1"/>
    <col min="1804" max="1804" width="10.6640625" style="1" customWidth="1"/>
    <col min="1805" max="1805" width="18" style="1" customWidth="1"/>
    <col min="1806" max="1806" width="21.6640625" style="1" customWidth="1"/>
    <col min="1807" max="1808" width="9.109375" style="1" customWidth="1"/>
    <col min="1809" max="1809" width="41.88671875" style="1" customWidth="1"/>
    <col min="1810" max="1810" width="9.33203125" style="1" bestFit="1" customWidth="1"/>
    <col min="1811" max="1811" width="14" style="1" customWidth="1"/>
    <col min="1812" max="1812" width="9.109375" style="1"/>
    <col min="1813" max="1813" width="41.44140625" style="1" customWidth="1"/>
    <col min="1814" max="1814" width="9.33203125" style="1" bestFit="1" customWidth="1"/>
    <col min="1815" max="1815" width="13.6640625" style="1" customWidth="1"/>
    <col min="1816" max="1816" width="9.109375" style="1"/>
    <col min="1817" max="1817" width="11.6640625" style="1" bestFit="1" customWidth="1"/>
    <col min="1818" max="1818" width="9.109375" style="1"/>
    <col min="1819" max="1824" width="9.109375" style="1" customWidth="1"/>
    <col min="1825" max="1825" width="11.33203125" style="1" bestFit="1" customWidth="1"/>
    <col min="1826" max="2039" width="9.109375" style="1"/>
    <col min="2040" max="2040" width="3.6640625" style="1" customWidth="1"/>
    <col min="2041" max="2041" width="21.109375" style="1" customWidth="1"/>
    <col min="2042" max="2042" width="31.44140625" style="1" customWidth="1"/>
    <col min="2043" max="2043" width="11.44140625" style="1" customWidth="1"/>
    <col min="2044" max="2044" width="13.6640625" style="1" customWidth="1"/>
    <col min="2045" max="2045" width="6.5546875" style="1" customWidth="1"/>
    <col min="2046" max="2046" width="17.44140625" style="1" customWidth="1"/>
    <col min="2047" max="2047" width="9.33203125" style="1" customWidth="1"/>
    <col min="2048" max="2048" width="6" style="1" customWidth="1"/>
    <col min="2049" max="2049" width="7.44140625" style="1" customWidth="1"/>
    <col min="2050" max="2050" width="6.44140625" style="1" customWidth="1"/>
    <col min="2051" max="2051" width="14.44140625" style="1" customWidth="1"/>
    <col min="2052" max="2052" width="12" style="1" customWidth="1"/>
    <col min="2053" max="2053" width="10.6640625" style="1" customWidth="1"/>
    <col min="2054" max="2054" width="7.88671875" style="1" customWidth="1"/>
    <col min="2055" max="2055" width="19.33203125" style="1" customWidth="1"/>
    <col min="2056" max="2056" width="9" style="1" customWidth="1"/>
    <col min="2057" max="2057" width="6.6640625" style="1" customWidth="1"/>
    <col min="2058" max="2058" width="9.5546875" style="1" customWidth="1"/>
    <col min="2059" max="2059" width="16.88671875" style="1" customWidth="1"/>
    <col min="2060" max="2060" width="10.6640625" style="1" customWidth="1"/>
    <col min="2061" max="2061" width="18" style="1" customWidth="1"/>
    <col min="2062" max="2062" width="21.6640625" style="1" customWidth="1"/>
    <col min="2063" max="2064" width="9.109375" style="1" customWidth="1"/>
    <col min="2065" max="2065" width="41.88671875" style="1" customWidth="1"/>
    <col min="2066" max="2066" width="9.33203125" style="1" bestFit="1" customWidth="1"/>
    <col min="2067" max="2067" width="14" style="1" customWidth="1"/>
    <col min="2068" max="2068" width="9.109375" style="1"/>
    <col min="2069" max="2069" width="41.44140625" style="1" customWidth="1"/>
    <col min="2070" max="2070" width="9.33203125" style="1" bestFit="1" customWidth="1"/>
    <col min="2071" max="2071" width="13.6640625" style="1" customWidth="1"/>
    <col min="2072" max="2072" width="9.109375" style="1"/>
    <col min="2073" max="2073" width="11.6640625" style="1" bestFit="1" customWidth="1"/>
    <col min="2074" max="2074" width="9.109375" style="1"/>
    <col min="2075" max="2080" width="9.109375" style="1" customWidth="1"/>
    <col min="2081" max="2081" width="11.33203125" style="1" bestFit="1" customWidth="1"/>
    <col min="2082" max="2295" width="9.109375" style="1"/>
    <col min="2296" max="2296" width="3.6640625" style="1" customWidth="1"/>
    <col min="2297" max="2297" width="21.109375" style="1" customWidth="1"/>
    <col min="2298" max="2298" width="31.44140625" style="1" customWidth="1"/>
    <col min="2299" max="2299" width="11.44140625" style="1" customWidth="1"/>
    <col min="2300" max="2300" width="13.6640625" style="1" customWidth="1"/>
    <col min="2301" max="2301" width="6.5546875" style="1" customWidth="1"/>
    <col min="2302" max="2302" width="17.44140625" style="1" customWidth="1"/>
    <col min="2303" max="2303" width="9.33203125" style="1" customWidth="1"/>
    <col min="2304" max="2304" width="6" style="1" customWidth="1"/>
    <col min="2305" max="2305" width="7.44140625" style="1" customWidth="1"/>
    <col min="2306" max="2306" width="6.44140625" style="1" customWidth="1"/>
    <col min="2307" max="2307" width="14.44140625" style="1" customWidth="1"/>
    <col min="2308" max="2308" width="12" style="1" customWidth="1"/>
    <col min="2309" max="2309" width="10.6640625" style="1" customWidth="1"/>
    <col min="2310" max="2310" width="7.88671875" style="1" customWidth="1"/>
    <col min="2311" max="2311" width="19.33203125" style="1" customWidth="1"/>
    <col min="2312" max="2312" width="9" style="1" customWidth="1"/>
    <col min="2313" max="2313" width="6.6640625" style="1" customWidth="1"/>
    <col min="2314" max="2314" width="9.5546875" style="1" customWidth="1"/>
    <col min="2315" max="2315" width="16.88671875" style="1" customWidth="1"/>
    <col min="2316" max="2316" width="10.6640625" style="1" customWidth="1"/>
    <col min="2317" max="2317" width="18" style="1" customWidth="1"/>
    <col min="2318" max="2318" width="21.6640625" style="1" customWidth="1"/>
    <col min="2319" max="2320" width="9.109375" style="1" customWidth="1"/>
    <col min="2321" max="2321" width="41.88671875" style="1" customWidth="1"/>
    <col min="2322" max="2322" width="9.33203125" style="1" bestFit="1" customWidth="1"/>
    <col min="2323" max="2323" width="14" style="1" customWidth="1"/>
    <col min="2324" max="2324" width="9.109375" style="1"/>
    <col min="2325" max="2325" width="41.44140625" style="1" customWidth="1"/>
    <col min="2326" max="2326" width="9.33203125" style="1" bestFit="1" customWidth="1"/>
    <col min="2327" max="2327" width="13.6640625" style="1" customWidth="1"/>
    <col min="2328" max="2328" width="9.109375" style="1"/>
    <col min="2329" max="2329" width="11.6640625" style="1" bestFit="1" customWidth="1"/>
    <col min="2330" max="2330" width="9.109375" style="1"/>
    <col min="2331" max="2336" width="9.109375" style="1" customWidth="1"/>
    <col min="2337" max="2337" width="11.33203125" style="1" bestFit="1" customWidth="1"/>
    <col min="2338" max="2551" width="9.109375" style="1"/>
    <col min="2552" max="2552" width="3.6640625" style="1" customWidth="1"/>
    <col min="2553" max="2553" width="21.109375" style="1" customWidth="1"/>
    <col min="2554" max="2554" width="31.44140625" style="1" customWidth="1"/>
    <col min="2555" max="2555" width="11.44140625" style="1" customWidth="1"/>
    <col min="2556" max="2556" width="13.6640625" style="1" customWidth="1"/>
    <col min="2557" max="2557" width="6.5546875" style="1" customWidth="1"/>
    <col min="2558" max="2558" width="17.44140625" style="1" customWidth="1"/>
    <col min="2559" max="2559" width="9.33203125" style="1" customWidth="1"/>
    <col min="2560" max="2560" width="6" style="1" customWidth="1"/>
    <col min="2561" max="2561" width="7.44140625" style="1" customWidth="1"/>
    <col min="2562" max="2562" width="6.44140625" style="1" customWidth="1"/>
    <col min="2563" max="2563" width="14.44140625" style="1" customWidth="1"/>
    <col min="2564" max="2564" width="12" style="1" customWidth="1"/>
    <col min="2565" max="2565" width="10.6640625" style="1" customWidth="1"/>
    <col min="2566" max="2566" width="7.88671875" style="1" customWidth="1"/>
    <col min="2567" max="2567" width="19.33203125" style="1" customWidth="1"/>
    <col min="2568" max="2568" width="9" style="1" customWidth="1"/>
    <col min="2569" max="2569" width="6.6640625" style="1" customWidth="1"/>
    <col min="2570" max="2570" width="9.5546875" style="1" customWidth="1"/>
    <col min="2571" max="2571" width="16.88671875" style="1" customWidth="1"/>
    <col min="2572" max="2572" width="10.6640625" style="1" customWidth="1"/>
    <col min="2573" max="2573" width="18" style="1" customWidth="1"/>
    <col min="2574" max="2574" width="21.6640625" style="1" customWidth="1"/>
    <col min="2575" max="2576" width="9.109375" style="1" customWidth="1"/>
    <col min="2577" max="2577" width="41.88671875" style="1" customWidth="1"/>
    <col min="2578" max="2578" width="9.33203125" style="1" bestFit="1" customWidth="1"/>
    <col min="2579" max="2579" width="14" style="1" customWidth="1"/>
    <col min="2580" max="2580" width="9.109375" style="1"/>
    <col min="2581" max="2581" width="41.44140625" style="1" customWidth="1"/>
    <col min="2582" max="2582" width="9.33203125" style="1" bestFit="1" customWidth="1"/>
    <col min="2583" max="2583" width="13.6640625" style="1" customWidth="1"/>
    <col min="2584" max="2584" width="9.109375" style="1"/>
    <col min="2585" max="2585" width="11.6640625" style="1" bestFit="1" customWidth="1"/>
    <col min="2586" max="2586" width="9.109375" style="1"/>
    <col min="2587" max="2592" width="9.109375" style="1" customWidth="1"/>
    <col min="2593" max="2593" width="11.33203125" style="1" bestFit="1" customWidth="1"/>
    <col min="2594" max="2807" width="9.109375" style="1"/>
    <col min="2808" max="2808" width="3.6640625" style="1" customWidth="1"/>
    <col min="2809" max="2809" width="21.109375" style="1" customWidth="1"/>
    <col min="2810" max="2810" width="31.44140625" style="1" customWidth="1"/>
    <col min="2811" max="2811" width="11.44140625" style="1" customWidth="1"/>
    <col min="2812" max="2812" width="13.6640625" style="1" customWidth="1"/>
    <col min="2813" max="2813" width="6.5546875" style="1" customWidth="1"/>
    <col min="2814" max="2814" width="17.44140625" style="1" customWidth="1"/>
    <col min="2815" max="2815" width="9.33203125" style="1" customWidth="1"/>
    <col min="2816" max="2816" width="6" style="1" customWidth="1"/>
    <col min="2817" max="2817" width="7.44140625" style="1" customWidth="1"/>
    <col min="2818" max="2818" width="6.44140625" style="1" customWidth="1"/>
    <col min="2819" max="2819" width="14.44140625" style="1" customWidth="1"/>
    <col min="2820" max="2820" width="12" style="1" customWidth="1"/>
    <col min="2821" max="2821" width="10.6640625" style="1" customWidth="1"/>
    <col min="2822" max="2822" width="7.88671875" style="1" customWidth="1"/>
    <col min="2823" max="2823" width="19.33203125" style="1" customWidth="1"/>
    <col min="2824" max="2824" width="9" style="1" customWidth="1"/>
    <col min="2825" max="2825" width="6.6640625" style="1" customWidth="1"/>
    <col min="2826" max="2826" width="9.5546875" style="1" customWidth="1"/>
    <col min="2827" max="2827" width="16.88671875" style="1" customWidth="1"/>
    <col min="2828" max="2828" width="10.6640625" style="1" customWidth="1"/>
    <col min="2829" max="2829" width="18" style="1" customWidth="1"/>
    <col min="2830" max="2830" width="21.6640625" style="1" customWidth="1"/>
    <col min="2831" max="2832" width="9.109375" style="1" customWidth="1"/>
    <col min="2833" max="2833" width="41.88671875" style="1" customWidth="1"/>
    <col min="2834" max="2834" width="9.33203125" style="1" bestFit="1" customWidth="1"/>
    <col min="2835" max="2835" width="14" style="1" customWidth="1"/>
    <col min="2836" max="2836" width="9.109375" style="1"/>
    <col min="2837" max="2837" width="41.44140625" style="1" customWidth="1"/>
    <col min="2838" max="2838" width="9.33203125" style="1" bestFit="1" customWidth="1"/>
    <col min="2839" max="2839" width="13.6640625" style="1" customWidth="1"/>
    <col min="2840" max="2840" width="9.109375" style="1"/>
    <col min="2841" max="2841" width="11.6640625" style="1" bestFit="1" customWidth="1"/>
    <col min="2842" max="2842" width="9.109375" style="1"/>
    <col min="2843" max="2848" width="9.109375" style="1" customWidth="1"/>
    <col min="2849" max="2849" width="11.33203125" style="1" bestFit="1" customWidth="1"/>
    <col min="2850" max="3063" width="9.109375" style="1"/>
    <col min="3064" max="3064" width="3.6640625" style="1" customWidth="1"/>
    <col min="3065" max="3065" width="21.109375" style="1" customWidth="1"/>
    <col min="3066" max="3066" width="31.44140625" style="1" customWidth="1"/>
    <col min="3067" max="3067" width="11.44140625" style="1" customWidth="1"/>
    <col min="3068" max="3068" width="13.6640625" style="1" customWidth="1"/>
    <col min="3069" max="3069" width="6.5546875" style="1" customWidth="1"/>
    <col min="3070" max="3070" width="17.44140625" style="1" customWidth="1"/>
    <col min="3071" max="3071" width="9.33203125" style="1" customWidth="1"/>
    <col min="3072" max="3072" width="6" style="1" customWidth="1"/>
    <col min="3073" max="3073" width="7.44140625" style="1" customWidth="1"/>
    <col min="3074" max="3074" width="6.44140625" style="1" customWidth="1"/>
    <col min="3075" max="3075" width="14.44140625" style="1" customWidth="1"/>
    <col min="3076" max="3076" width="12" style="1" customWidth="1"/>
    <col min="3077" max="3077" width="10.6640625" style="1" customWidth="1"/>
    <col min="3078" max="3078" width="7.88671875" style="1" customWidth="1"/>
    <col min="3079" max="3079" width="19.33203125" style="1" customWidth="1"/>
    <col min="3080" max="3080" width="9" style="1" customWidth="1"/>
    <col min="3081" max="3081" width="6.6640625" style="1" customWidth="1"/>
    <col min="3082" max="3082" width="9.5546875" style="1" customWidth="1"/>
    <col min="3083" max="3083" width="16.88671875" style="1" customWidth="1"/>
    <col min="3084" max="3084" width="10.6640625" style="1" customWidth="1"/>
    <col min="3085" max="3085" width="18" style="1" customWidth="1"/>
    <col min="3086" max="3086" width="21.6640625" style="1" customWidth="1"/>
    <col min="3087" max="3088" width="9.109375" style="1" customWidth="1"/>
    <col min="3089" max="3089" width="41.88671875" style="1" customWidth="1"/>
    <col min="3090" max="3090" width="9.33203125" style="1" bestFit="1" customWidth="1"/>
    <col min="3091" max="3091" width="14" style="1" customWidth="1"/>
    <col min="3092" max="3092" width="9.109375" style="1"/>
    <col min="3093" max="3093" width="41.44140625" style="1" customWidth="1"/>
    <col min="3094" max="3094" width="9.33203125" style="1" bestFit="1" customWidth="1"/>
    <col min="3095" max="3095" width="13.6640625" style="1" customWidth="1"/>
    <col min="3096" max="3096" width="9.109375" style="1"/>
    <col min="3097" max="3097" width="11.6640625" style="1" bestFit="1" customWidth="1"/>
    <col min="3098" max="3098" width="9.109375" style="1"/>
    <col min="3099" max="3104" width="9.109375" style="1" customWidth="1"/>
    <col min="3105" max="3105" width="11.33203125" style="1" bestFit="1" customWidth="1"/>
    <col min="3106" max="3319" width="9.109375" style="1"/>
    <col min="3320" max="3320" width="3.6640625" style="1" customWidth="1"/>
    <col min="3321" max="3321" width="21.109375" style="1" customWidth="1"/>
    <col min="3322" max="3322" width="31.44140625" style="1" customWidth="1"/>
    <col min="3323" max="3323" width="11.44140625" style="1" customWidth="1"/>
    <col min="3324" max="3324" width="13.6640625" style="1" customWidth="1"/>
    <col min="3325" max="3325" width="6.5546875" style="1" customWidth="1"/>
    <col min="3326" max="3326" width="17.44140625" style="1" customWidth="1"/>
    <col min="3327" max="3327" width="9.33203125" style="1" customWidth="1"/>
    <col min="3328" max="3328" width="6" style="1" customWidth="1"/>
    <col min="3329" max="3329" width="7.44140625" style="1" customWidth="1"/>
    <col min="3330" max="3330" width="6.44140625" style="1" customWidth="1"/>
    <col min="3331" max="3331" width="14.44140625" style="1" customWidth="1"/>
    <col min="3332" max="3332" width="12" style="1" customWidth="1"/>
    <col min="3333" max="3333" width="10.6640625" style="1" customWidth="1"/>
    <col min="3334" max="3334" width="7.88671875" style="1" customWidth="1"/>
    <col min="3335" max="3335" width="19.33203125" style="1" customWidth="1"/>
    <col min="3336" max="3336" width="9" style="1" customWidth="1"/>
    <col min="3337" max="3337" width="6.6640625" style="1" customWidth="1"/>
    <col min="3338" max="3338" width="9.5546875" style="1" customWidth="1"/>
    <col min="3339" max="3339" width="16.88671875" style="1" customWidth="1"/>
    <col min="3340" max="3340" width="10.6640625" style="1" customWidth="1"/>
    <col min="3341" max="3341" width="18" style="1" customWidth="1"/>
    <col min="3342" max="3342" width="21.6640625" style="1" customWidth="1"/>
    <col min="3343" max="3344" width="9.109375" style="1" customWidth="1"/>
    <col min="3345" max="3345" width="41.88671875" style="1" customWidth="1"/>
    <col min="3346" max="3346" width="9.33203125" style="1" bestFit="1" customWidth="1"/>
    <col min="3347" max="3347" width="14" style="1" customWidth="1"/>
    <col min="3348" max="3348" width="9.109375" style="1"/>
    <col min="3349" max="3349" width="41.44140625" style="1" customWidth="1"/>
    <col min="3350" max="3350" width="9.33203125" style="1" bestFit="1" customWidth="1"/>
    <col min="3351" max="3351" width="13.6640625" style="1" customWidth="1"/>
    <col min="3352" max="3352" width="9.109375" style="1"/>
    <col min="3353" max="3353" width="11.6640625" style="1" bestFit="1" customWidth="1"/>
    <col min="3354" max="3354" width="9.109375" style="1"/>
    <col min="3355" max="3360" width="9.109375" style="1" customWidth="1"/>
    <col min="3361" max="3361" width="11.33203125" style="1" bestFit="1" customWidth="1"/>
    <col min="3362" max="3575" width="9.109375" style="1"/>
    <col min="3576" max="3576" width="3.6640625" style="1" customWidth="1"/>
    <col min="3577" max="3577" width="21.109375" style="1" customWidth="1"/>
    <col min="3578" max="3578" width="31.44140625" style="1" customWidth="1"/>
    <col min="3579" max="3579" width="11.44140625" style="1" customWidth="1"/>
    <col min="3580" max="3580" width="13.6640625" style="1" customWidth="1"/>
    <col min="3581" max="3581" width="6.5546875" style="1" customWidth="1"/>
    <col min="3582" max="3582" width="17.44140625" style="1" customWidth="1"/>
    <col min="3583" max="3583" width="9.33203125" style="1" customWidth="1"/>
    <col min="3584" max="3584" width="6" style="1" customWidth="1"/>
    <col min="3585" max="3585" width="7.44140625" style="1" customWidth="1"/>
    <col min="3586" max="3586" width="6.44140625" style="1" customWidth="1"/>
    <col min="3587" max="3587" width="14.44140625" style="1" customWidth="1"/>
    <col min="3588" max="3588" width="12" style="1" customWidth="1"/>
    <col min="3589" max="3589" width="10.6640625" style="1" customWidth="1"/>
    <col min="3590" max="3590" width="7.88671875" style="1" customWidth="1"/>
    <col min="3591" max="3591" width="19.33203125" style="1" customWidth="1"/>
    <col min="3592" max="3592" width="9" style="1" customWidth="1"/>
    <col min="3593" max="3593" width="6.6640625" style="1" customWidth="1"/>
    <col min="3594" max="3594" width="9.5546875" style="1" customWidth="1"/>
    <col min="3595" max="3595" width="16.88671875" style="1" customWidth="1"/>
    <col min="3596" max="3596" width="10.6640625" style="1" customWidth="1"/>
    <col min="3597" max="3597" width="18" style="1" customWidth="1"/>
    <col min="3598" max="3598" width="21.6640625" style="1" customWidth="1"/>
    <col min="3599" max="3600" width="9.109375" style="1" customWidth="1"/>
    <col min="3601" max="3601" width="41.88671875" style="1" customWidth="1"/>
    <col min="3602" max="3602" width="9.33203125" style="1" bestFit="1" customWidth="1"/>
    <col min="3603" max="3603" width="14" style="1" customWidth="1"/>
    <col min="3604" max="3604" width="9.109375" style="1"/>
    <col min="3605" max="3605" width="41.44140625" style="1" customWidth="1"/>
    <col min="3606" max="3606" width="9.33203125" style="1" bestFit="1" customWidth="1"/>
    <col min="3607" max="3607" width="13.6640625" style="1" customWidth="1"/>
    <col min="3608" max="3608" width="9.109375" style="1"/>
    <col min="3609" max="3609" width="11.6640625" style="1" bestFit="1" customWidth="1"/>
    <col min="3610" max="3610" width="9.109375" style="1"/>
    <col min="3611" max="3616" width="9.109375" style="1" customWidth="1"/>
    <col min="3617" max="3617" width="11.33203125" style="1" bestFit="1" customWidth="1"/>
    <col min="3618" max="3831" width="9.109375" style="1"/>
    <col min="3832" max="3832" width="3.6640625" style="1" customWidth="1"/>
    <col min="3833" max="3833" width="21.109375" style="1" customWidth="1"/>
    <col min="3834" max="3834" width="31.44140625" style="1" customWidth="1"/>
    <col min="3835" max="3835" width="11.44140625" style="1" customWidth="1"/>
    <col min="3836" max="3836" width="13.6640625" style="1" customWidth="1"/>
    <col min="3837" max="3837" width="6.5546875" style="1" customWidth="1"/>
    <col min="3838" max="3838" width="17.44140625" style="1" customWidth="1"/>
    <col min="3839" max="3839" width="9.33203125" style="1" customWidth="1"/>
    <col min="3840" max="3840" width="6" style="1" customWidth="1"/>
    <col min="3841" max="3841" width="7.44140625" style="1" customWidth="1"/>
    <col min="3842" max="3842" width="6.44140625" style="1" customWidth="1"/>
    <col min="3843" max="3843" width="14.44140625" style="1" customWidth="1"/>
    <col min="3844" max="3844" width="12" style="1" customWidth="1"/>
    <col min="3845" max="3845" width="10.6640625" style="1" customWidth="1"/>
    <col min="3846" max="3846" width="7.88671875" style="1" customWidth="1"/>
    <col min="3847" max="3847" width="19.33203125" style="1" customWidth="1"/>
    <col min="3848" max="3848" width="9" style="1" customWidth="1"/>
    <col min="3849" max="3849" width="6.6640625" style="1" customWidth="1"/>
    <col min="3850" max="3850" width="9.5546875" style="1" customWidth="1"/>
    <col min="3851" max="3851" width="16.88671875" style="1" customWidth="1"/>
    <col min="3852" max="3852" width="10.6640625" style="1" customWidth="1"/>
    <col min="3853" max="3853" width="18" style="1" customWidth="1"/>
    <col min="3854" max="3854" width="21.6640625" style="1" customWidth="1"/>
    <col min="3855" max="3856" width="9.109375" style="1" customWidth="1"/>
    <col min="3857" max="3857" width="41.88671875" style="1" customWidth="1"/>
    <col min="3858" max="3858" width="9.33203125" style="1" bestFit="1" customWidth="1"/>
    <col min="3859" max="3859" width="14" style="1" customWidth="1"/>
    <col min="3860" max="3860" width="9.109375" style="1"/>
    <col min="3861" max="3861" width="41.44140625" style="1" customWidth="1"/>
    <col min="3862" max="3862" width="9.33203125" style="1" bestFit="1" customWidth="1"/>
    <col min="3863" max="3863" width="13.6640625" style="1" customWidth="1"/>
    <col min="3864" max="3864" width="9.109375" style="1"/>
    <col min="3865" max="3865" width="11.6640625" style="1" bestFit="1" customWidth="1"/>
    <col min="3866" max="3866" width="9.109375" style="1"/>
    <col min="3867" max="3872" width="9.109375" style="1" customWidth="1"/>
    <col min="3873" max="3873" width="11.33203125" style="1" bestFit="1" customWidth="1"/>
    <col min="3874" max="4087" width="9.109375" style="1"/>
    <col min="4088" max="4088" width="3.6640625" style="1" customWidth="1"/>
    <col min="4089" max="4089" width="21.109375" style="1" customWidth="1"/>
    <col min="4090" max="4090" width="31.44140625" style="1" customWidth="1"/>
    <col min="4091" max="4091" width="11.44140625" style="1" customWidth="1"/>
    <col min="4092" max="4092" width="13.6640625" style="1" customWidth="1"/>
    <col min="4093" max="4093" width="6.5546875" style="1" customWidth="1"/>
    <col min="4094" max="4094" width="17.44140625" style="1" customWidth="1"/>
    <col min="4095" max="4095" width="9.33203125" style="1" customWidth="1"/>
    <col min="4096" max="4096" width="6" style="1" customWidth="1"/>
    <col min="4097" max="4097" width="7.44140625" style="1" customWidth="1"/>
    <col min="4098" max="4098" width="6.44140625" style="1" customWidth="1"/>
    <col min="4099" max="4099" width="14.44140625" style="1" customWidth="1"/>
    <col min="4100" max="4100" width="12" style="1" customWidth="1"/>
    <col min="4101" max="4101" width="10.6640625" style="1" customWidth="1"/>
    <col min="4102" max="4102" width="7.88671875" style="1" customWidth="1"/>
    <col min="4103" max="4103" width="19.33203125" style="1" customWidth="1"/>
    <col min="4104" max="4104" width="9" style="1" customWidth="1"/>
    <col min="4105" max="4105" width="6.6640625" style="1" customWidth="1"/>
    <col min="4106" max="4106" width="9.5546875" style="1" customWidth="1"/>
    <col min="4107" max="4107" width="16.88671875" style="1" customWidth="1"/>
    <col min="4108" max="4108" width="10.6640625" style="1" customWidth="1"/>
    <col min="4109" max="4109" width="18" style="1" customWidth="1"/>
    <col min="4110" max="4110" width="21.6640625" style="1" customWidth="1"/>
    <col min="4111" max="4112" width="9.109375" style="1" customWidth="1"/>
    <col min="4113" max="4113" width="41.88671875" style="1" customWidth="1"/>
    <col min="4114" max="4114" width="9.33203125" style="1" bestFit="1" customWidth="1"/>
    <col min="4115" max="4115" width="14" style="1" customWidth="1"/>
    <col min="4116" max="4116" width="9.109375" style="1"/>
    <col min="4117" max="4117" width="41.44140625" style="1" customWidth="1"/>
    <col min="4118" max="4118" width="9.33203125" style="1" bestFit="1" customWidth="1"/>
    <col min="4119" max="4119" width="13.6640625" style="1" customWidth="1"/>
    <col min="4120" max="4120" width="9.109375" style="1"/>
    <col min="4121" max="4121" width="11.6640625" style="1" bestFit="1" customWidth="1"/>
    <col min="4122" max="4122" width="9.109375" style="1"/>
    <col min="4123" max="4128" width="9.109375" style="1" customWidth="1"/>
    <col min="4129" max="4129" width="11.33203125" style="1" bestFit="1" customWidth="1"/>
    <col min="4130" max="4343" width="9.109375" style="1"/>
    <col min="4344" max="4344" width="3.6640625" style="1" customWidth="1"/>
    <col min="4345" max="4345" width="21.109375" style="1" customWidth="1"/>
    <col min="4346" max="4346" width="31.44140625" style="1" customWidth="1"/>
    <col min="4347" max="4347" width="11.44140625" style="1" customWidth="1"/>
    <col min="4348" max="4348" width="13.6640625" style="1" customWidth="1"/>
    <col min="4349" max="4349" width="6.5546875" style="1" customWidth="1"/>
    <col min="4350" max="4350" width="17.44140625" style="1" customWidth="1"/>
    <col min="4351" max="4351" width="9.33203125" style="1" customWidth="1"/>
    <col min="4352" max="4352" width="6" style="1" customWidth="1"/>
    <col min="4353" max="4353" width="7.44140625" style="1" customWidth="1"/>
    <col min="4354" max="4354" width="6.44140625" style="1" customWidth="1"/>
    <col min="4355" max="4355" width="14.44140625" style="1" customWidth="1"/>
    <col min="4356" max="4356" width="12" style="1" customWidth="1"/>
    <col min="4357" max="4357" width="10.6640625" style="1" customWidth="1"/>
    <col min="4358" max="4358" width="7.88671875" style="1" customWidth="1"/>
    <col min="4359" max="4359" width="19.33203125" style="1" customWidth="1"/>
    <col min="4360" max="4360" width="9" style="1" customWidth="1"/>
    <col min="4361" max="4361" width="6.6640625" style="1" customWidth="1"/>
    <col min="4362" max="4362" width="9.5546875" style="1" customWidth="1"/>
    <col min="4363" max="4363" width="16.88671875" style="1" customWidth="1"/>
    <col min="4364" max="4364" width="10.6640625" style="1" customWidth="1"/>
    <col min="4365" max="4365" width="18" style="1" customWidth="1"/>
    <col min="4366" max="4366" width="21.6640625" style="1" customWidth="1"/>
    <col min="4367" max="4368" width="9.109375" style="1" customWidth="1"/>
    <col min="4369" max="4369" width="41.88671875" style="1" customWidth="1"/>
    <col min="4370" max="4370" width="9.33203125" style="1" bestFit="1" customWidth="1"/>
    <col min="4371" max="4371" width="14" style="1" customWidth="1"/>
    <col min="4372" max="4372" width="9.109375" style="1"/>
    <col min="4373" max="4373" width="41.44140625" style="1" customWidth="1"/>
    <col min="4374" max="4374" width="9.33203125" style="1" bestFit="1" customWidth="1"/>
    <col min="4375" max="4375" width="13.6640625" style="1" customWidth="1"/>
    <col min="4376" max="4376" width="9.109375" style="1"/>
    <col min="4377" max="4377" width="11.6640625" style="1" bestFit="1" customWidth="1"/>
    <col min="4378" max="4378" width="9.109375" style="1"/>
    <col min="4379" max="4384" width="9.109375" style="1" customWidth="1"/>
    <col min="4385" max="4385" width="11.33203125" style="1" bestFit="1" customWidth="1"/>
    <col min="4386" max="4599" width="9.109375" style="1"/>
    <col min="4600" max="4600" width="3.6640625" style="1" customWidth="1"/>
    <col min="4601" max="4601" width="21.109375" style="1" customWidth="1"/>
    <col min="4602" max="4602" width="31.44140625" style="1" customWidth="1"/>
    <col min="4603" max="4603" width="11.44140625" style="1" customWidth="1"/>
    <col min="4604" max="4604" width="13.6640625" style="1" customWidth="1"/>
    <col min="4605" max="4605" width="6.5546875" style="1" customWidth="1"/>
    <col min="4606" max="4606" width="17.44140625" style="1" customWidth="1"/>
    <col min="4607" max="4607" width="9.33203125" style="1" customWidth="1"/>
    <col min="4608" max="4608" width="6" style="1" customWidth="1"/>
    <col min="4609" max="4609" width="7.44140625" style="1" customWidth="1"/>
    <col min="4610" max="4610" width="6.44140625" style="1" customWidth="1"/>
    <col min="4611" max="4611" width="14.44140625" style="1" customWidth="1"/>
    <col min="4612" max="4612" width="12" style="1" customWidth="1"/>
    <col min="4613" max="4613" width="10.6640625" style="1" customWidth="1"/>
    <col min="4614" max="4614" width="7.88671875" style="1" customWidth="1"/>
    <col min="4615" max="4615" width="19.33203125" style="1" customWidth="1"/>
    <col min="4616" max="4616" width="9" style="1" customWidth="1"/>
    <col min="4617" max="4617" width="6.6640625" style="1" customWidth="1"/>
    <col min="4618" max="4618" width="9.5546875" style="1" customWidth="1"/>
    <col min="4619" max="4619" width="16.88671875" style="1" customWidth="1"/>
    <col min="4620" max="4620" width="10.6640625" style="1" customWidth="1"/>
    <col min="4621" max="4621" width="18" style="1" customWidth="1"/>
    <col min="4622" max="4622" width="21.6640625" style="1" customWidth="1"/>
    <col min="4623" max="4624" width="9.109375" style="1" customWidth="1"/>
    <col min="4625" max="4625" width="41.88671875" style="1" customWidth="1"/>
    <col min="4626" max="4626" width="9.33203125" style="1" bestFit="1" customWidth="1"/>
    <col min="4627" max="4627" width="14" style="1" customWidth="1"/>
    <col min="4628" max="4628" width="9.109375" style="1"/>
    <col min="4629" max="4629" width="41.44140625" style="1" customWidth="1"/>
    <col min="4630" max="4630" width="9.33203125" style="1" bestFit="1" customWidth="1"/>
    <col min="4631" max="4631" width="13.6640625" style="1" customWidth="1"/>
    <col min="4632" max="4632" width="9.109375" style="1"/>
    <col min="4633" max="4633" width="11.6640625" style="1" bestFit="1" customWidth="1"/>
    <col min="4634" max="4634" width="9.109375" style="1"/>
    <col min="4635" max="4640" width="9.109375" style="1" customWidth="1"/>
    <col min="4641" max="4641" width="11.33203125" style="1" bestFit="1" customWidth="1"/>
    <col min="4642" max="4855" width="9.109375" style="1"/>
    <col min="4856" max="4856" width="3.6640625" style="1" customWidth="1"/>
    <col min="4857" max="4857" width="21.109375" style="1" customWidth="1"/>
    <col min="4858" max="4858" width="31.44140625" style="1" customWidth="1"/>
    <col min="4859" max="4859" width="11.44140625" style="1" customWidth="1"/>
    <col min="4860" max="4860" width="13.6640625" style="1" customWidth="1"/>
    <col min="4861" max="4861" width="6.5546875" style="1" customWidth="1"/>
    <col min="4862" max="4862" width="17.44140625" style="1" customWidth="1"/>
    <col min="4863" max="4863" width="9.33203125" style="1" customWidth="1"/>
    <col min="4864" max="4864" width="6" style="1" customWidth="1"/>
    <col min="4865" max="4865" width="7.44140625" style="1" customWidth="1"/>
    <col min="4866" max="4866" width="6.44140625" style="1" customWidth="1"/>
    <col min="4867" max="4867" width="14.44140625" style="1" customWidth="1"/>
    <col min="4868" max="4868" width="12" style="1" customWidth="1"/>
    <col min="4869" max="4869" width="10.6640625" style="1" customWidth="1"/>
    <col min="4870" max="4870" width="7.88671875" style="1" customWidth="1"/>
    <col min="4871" max="4871" width="19.33203125" style="1" customWidth="1"/>
    <col min="4872" max="4872" width="9" style="1" customWidth="1"/>
    <col min="4873" max="4873" width="6.6640625" style="1" customWidth="1"/>
    <col min="4874" max="4874" width="9.5546875" style="1" customWidth="1"/>
    <col min="4875" max="4875" width="16.88671875" style="1" customWidth="1"/>
    <col min="4876" max="4876" width="10.6640625" style="1" customWidth="1"/>
    <col min="4877" max="4877" width="18" style="1" customWidth="1"/>
    <col min="4878" max="4878" width="21.6640625" style="1" customWidth="1"/>
    <col min="4879" max="4880" width="9.109375" style="1" customWidth="1"/>
    <col min="4881" max="4881" width="41.88671875" style="1" customWidth="1"/>
    <col min="4882" max="4882" width="9.33203125" style="1" bestFit="1" customWidth="1"/>
    <col min="4883" max="4883" width="14" style="1" customWidth="1"/>
    <col min="4884" max="4884" width="9.109375" style="1"/>
    <col min="4885" max="4885" width="41.44140625" style="1" customWidth="1"/>
    <col min="4886" max="4886" width="9.33203125" style="1" bestFit="1" customWidth="1"/>
    <col min="4887" max="4887" width="13.6640625" style="1" customWidth="1"/>
    <col min="4888" max="4888" width="9.109375" style="1"/>
    <col min="4889" max="4889" width="11.6640625" style="1" bestFit="1" customWidth="1"/>
    <col min="4890" max="4890" width="9.109375" style="1"/>
    <col min="4891" max="4896" width="9.109375" style="1" customWidth="1"/>
    <col min="4897" max="4897" width="11.33203125" style="1" bestFit="1" customWidth="1"/>
    <col min="4898" max="5111" width="9.109375" style="1"/>
    <col min="5112" max="5112" width="3.6640625" style="1" customWidth="1"/>
    <col min="5113" max="5113" width="21.109375" style="1" customWidth="1"/>
    <col min="5114" max="5114" width="31.44140625" style="1" customWidth="1"/>
    <col min="5115" max="5115" width="11.44140625" style="1" customWidth="1"/>
    <col min="5116" max="5116" width="13.6640625" style="1" customWidth="1"/>
    <col min="5117" max="5117" width="6.5546875" style="1" customWidth="1"/>
    <col min="5118" max="5118" width="17.44140625" style="1" customWidth="1"/>
    <col min="5119" max="5119" width="9.33203125" style="1" customWidth="1"/>
    <col min="5120" max="5120" width="6" style="1" customWidth="1"/>
    <col min="5121" max="5121" width="7.44140625" style="1" customWidth="1"/>
    <col min="5122" max="5122" width="6.44140625" style="1" customWidth="1"/>
    <col min="5123" max="5123" width="14.44140625" style="1" customWidth="1"/>
    <col min="5124" max="5124" width="12" style="1" customWidth="1"/>
    <col min="5125" max="5125" width="10.6640625" style="1" customWidth="1"/>
    <col min="5126" max="5126" width="7.88671875" style="1" customWidth="1"/>
    <col min="5127" max="5127" width="19.33203125" style="1" customWidth="1"/>
    <col min="5128" max="5128" width="9" style="1" customWidth="1"/>
    <col min="5129" max="5129" width="6.6640625" style="1" customWidth="1"/>
    <col min="5130" max="5130" width="9.5546875" style="1" customWidth="1"/>
    <col min="5131" max="5131" width="16.88671875" style="1" customWidth="1"/>
    <col min="5132" max="5132" width="10.6640625" style="1" customWidth="1"/>
    <col min="5133" max="5133" width="18" style="1" customWidth="1"/>
    <col min="5134" max="5134" width="21.6640625" style="1" customWidth="1"/>
    <col min="5135" max="5136" width="9.109375" style="1" customWidth="1"/>
    <col min="5137" max="5137" width="41.88671875" style="1" customWidth="1"/>
    <col min="5138" max="5138" width="9.33203125" style="1" bestFit="1" customWidth="1"/>
    <col min="5139" max="5139" width="14" style="1" customWidth="1"/>
    <col min="5140" max="5140" width="9.109375" style="1"/>
    <col min="5141" max="5141" width="41.44140625" style="1" customWidth="1"/>
    <col min="5142" max="5142" width="9.33203125" style="1" bestFit="1" customWidth="1"/>
    <col min="5143" max="5143" width="13.6640625" style="1" customWidth="1"/>
    <col min="5144" max="5144" width="9.109375" style="1"/>
    <col min="5145" max="5145" width="11.6640625" style="1" bestFit="1" customWidth="1"/>
    <col min="5146" max="5146" width="9.109375" style="1"/>
    <col min="5147" max="5152" width="9.109375" style="1" customWidth="1"/>
    <col min="5153" max="5153" width="11.33203125" style="1" bestFit="1" customWidth="1"/>
    <col min="5154" max="5367" width="9.109375" style="1"/>
    <col min="5368" max="5368" width="3.6640625" style="1" customWidth="1"/>
    <col min="5369" max="5369" width="21.109375" style="1" customWidth="1"/>
    <col min="5370" max="5370" width="31.44140625" style="1" customWidth="1"/>
    <col min="5371" max="5371" width="11.44140625" style="1" customWidth="1"/>
    <col min="5372" max="5372" width="13.6640625" style="1" customWidth="1"/>
    <col min="5373" max="5373" width="6.5546875" style="1" customWidth="1"/>
    <col min="5374" max="5374" width="17.44140625" style="1" customWidth="1"/>
    <col min="5375" max="5375" width="9.33203125" style="1" customWidth="1"/>
    <col min="5376" max="5376" width="6" style="1" customWidth="1"/>
    <col min="5377" max="5377" width="7.44140625" style="1" customWidth="1"/>
    <col min="5378" max="5378" width="6.44140625" style="1" customWidth="1"/>
    <col min="5379" max="5379" width="14.44140625" style="1" customWidth="1"/>
    <col min="5380" max="5380" width="12" style="1" customWidth="1"/>
    <col min="5381" max="5381" width="10.6640625" style="1" customWidth="1"/>
    <col min="5382" max="5382" width="7.88671875" style="1" customWidth="1"/>
    <col min="5383" max="5383" width="19.33203125" style="1" customWidth="1"/>
    <col min="5384" max="5384" width="9" style="1" customWidth="1"/>
    <col min="5385" max="5385" width="6.6640625" style="1" customWidth="1"/>
    <col min="5386" max="5386" width="9.5546875" style="1" customWidth="1"/>
    <col min="5387" max="5387" width="16.88671875" style="1" customWidth="1"/>
    <col min="5388" max="5388" width="10.6640625" style="1" customWidth="1"/>
    <col min="5389" max="5389" width="18" style="1" customWidth="1"/>
    <col min="5390" max="5390" width="21.6640625" style="1" customWidth="1"/>
    <col min="5391" max="5392" width="9.109375" style="1" customWidth="1"/>
    <col min="5393" max="5393" width="41.88671875" style="1" customWidth="1"/>
    <col min="5394" max="5394" width="9.33203125" style="1" bestFit="1" customWidth="1"/>
    <col min="5395" max="5395" width="14" style="1" customWidth="1"/>
    <col min="5396" max="5396" width="9.109375" style="1"/>
    <col min="5397" max="5397" width="41.44140625" style="1" customWidth="1"/>
    <col min="5398" max="5398" width="9.33203125" style="1" bestFit="1" customWidth="1"/>
    <col min="5399" max="5399" width="13.6640625" style="1" customWidth="1"/>
    <col min="5400" max="5400" width="9.109375" style="1"/>
    <col min="5401" max="5401" width="11.6640625" style="1" bestFit="1" customWidth="1"/>
    <col min="5402" max="5402" width="9.109375" style="1"/>
    <col min="5403" max="5408" width="9.109375" style="1" customWidth="1"/>
    <col min="5409" max="5409" width="11.33203125" style="1" bestFit="1" customWidth="1"/>
    <col min="5410" max="5623" width="9.109375" style="1"/>
    <col min="5624" max="5624" width="3.6640625" style="1" customWidth="1"/>
    <col min="5625" max="5625" width="21.109375" style="1" customWidth="1"/>
    <col min="5626" max="5626" width="31.44140625" style="1" customWidth="1"/>
    <col min="5627" max="5627" width="11.44140625" style="1" customWidth="1"/>
    <col min="5628" max="5628" width="13.6640625" style="1" customWidth="1"/>
    <col min="5629" max="5629" width="6.5546875" style="1" customWidth="1"/>
    <col min="5630" max="5630" width="17.44140625" style="1" customWidth="1"/>
    <col min="5631" max="5631" width="9.33203125" style="1" customWidth="1"/>
    <col min="5632" max="5632" width="6" style="1" customWidth="1"/>
    <col min="5633" max="5633" width="7.44140625" style="1" customWidth="1"/>
    <col min="5634" max="5634" width="6.44140625" style="1" customWidth="1"/>
    <col min="5635" max="5635" width="14.44140625" style="1" customWidth="1"/>
    <col min="5636" max="5636" width="12" style="1" customWidth="1"/>
    <col min="5637" max="5637" width="10.6640625" style="1" customWidth="1"/>
    <col min="5638" max="5638" width="7.88671875" style="1" customWidth="1"/>
    <col min="5639" max="5639" width="19.33203125" style="1" customWidth="1"/>
    <col min="5640" max="5640" width="9" style="1" customWidth="1"/>
    <col min="5641" max="5641" width="6.6640625" style="1" customWidth="1"/>
    <col min="5642" max="5642" width="9.5546875" style="1" customWidth="1"/>
    <col min="5643" max="5643" width="16.88671875" style="1" customWidth="1"/>
    <col min="5644" max="5644" width="10.6640625" style="1" customWidth="1"/>
    <col min="5645" max="5645" width="18" style="1" customWidth="1"/>
    <col min="5646" max="5646" width="21.6640625" style="1" customWidth="1"/>
    <col min="5647" max="5648" width="9.109375" style="1" customWidth="1"/>
    <col min="5649" max="5649" width="41.88671875" style="1" customWidth="1"/>
    <col min="5650" max="5650" width="9.33203125" style="1" bestFit="1" customWidth="1"/>
    <col min="5651" max="5651" width="14" style="1" customWidth="1"/>
    <col min="5652" max="5652" width="9.109375" style="1"/>
    <col min="5653" max="5653" width="41.44140625" style="1" customWidth="1"/>
    <col min="5654" max="5654" width="9.33203125" style="1" bestFit="1" customWidth="1"/>
    <col min="5655" max="5655" width="13.6640625" style="1" customWidth="1"/>
    <col min="5656" max="5656" width="9.109375" style="1"/>
    <col min="5657" max="5657" width="11.6640625" style="1" bestFit="1" customWidth="1"/>
    <col min="5658" max="5658" width="9.109375" style="1"/>
    <col min="5659" max="5664" width="9.109375" style="1" customWidth="1"/>
    <col min="5665" max="5665" width="11.33203125" style="1" bestFit="1" customWidth="1"/>
    <col min="5666" max="5879" width="9.109375" style="1"/>
    <col min="5880" max="5880" width="3.6640625" style="1" customWidth="1"/>
    <col min="5881" max="5881" width="21.109375" style="1" customWidth="1"/>
    <col min="5882" max="5882" width="31.44140625" style="1" customWidth="1"/>
    <col min="5883" max="5883" width="11.44140625" style="1" customWidth="1"/>
    <col min="5884" max="5884" width="13.6640625" style="1" customWidth="1"/>
    <col min="5885" max="5885" width="6.5546875" style="1" customWidth="1"/>
    <col min="5886" max="5886" width="17.44140625" style="1" customWidth="1"/>
    <col min="5887" max="5887" width="9.33203125" style="1" customWidth="1"/>
    <col min="5888" max="5888" width="6" style="1" customWidth="1"/>
    <col min="5889" max="5889" width="7.44140625" style="1" customWidth="1"/>
    <col min="5890" max="5890" width="6.44140625" style="1" customWidth="1"/>
    <col min="5891" max="5891" width="14.44140625" style="1" customWidth="1"/>
    <col min="5892" max="5892" width="12" style="1" customWidth="1"/>
    <col min="5893" max="5893" width="10.6640625" style="1" customWidth="1"/>
    <col min="5894" max="5894" width="7.88671875" style="1" customWidth="1"/>
    <col min="5895" max="5895" width="19.33203125" style="1" customWidth="1"/>
    <col min="5896" max="5896" width="9" style="1" customWidth="1"/>
    <col min="5897" max="5897" width="6.6640625" style="1" customWidth="1"/>
    <col min="5898" max="5898" width="9.5546875" style="1" customWidth="1"/>
    <col min="5899" max="5899" width="16.88671875" style="1" customWidth="1"/>
    <col min="5900" max="5900" width="10.6640625" style="1" customWidth="1"/>
    <col min="5901" max="5901" width="18" style="1" customWidth="1"/>
    <col min="5902" max="5902" width="21.6640625" style="1" customWidth="1"/>
    <col min="5903" max="5904" width="9.109375" style="1" customWidth="1"/>
    <col min="5905" max="5905" width="41.88671875" style="1" customWidth="1"/>
    <col min="5906" max="5906" width="9.33203125" style="1" bestFit="1" customWidth="1"/>
    <col min="5907" max="5907" width="14" style="1" customWidth="1"/>
    <col min="5908" max="5908" width="9.109375" style="1"/>
    <col min="5909" max="5909" width="41.44140625" style="1" customWidth="1"/>
    <col min="5910" max="5910" width="9.33203125" style="1" bestFit="1" customWidth="1"/>
    <col min="5911" max="5911" width="13.6640625" style="1" customWidth="1"/>
    <col min="5912" max="5912" width="9.109375" style="1"/>
    <col min="5913" max="5913" width="11.6640625" style="1" bestFit="1" customWidth="1"/>
    <col min="5914" max="5914" width="9.109375" style="1"/>
    <col min="5915" max="5920" width="9.109375" style="1" customWidth="1"/>
    <col min="5921" max="5921" width="11.33203125" style="1" bestFit="1" customWidth="1"/>
    <col min="5922" max="6135" width="9.109375" style="1"/>
    <col min="6136" max="6136" width="3.6640625" style="1" customWidth="1"/>
    <col min="6137" max="6137" width="21.109375" style="1" customWidth="1"/>
    <col min="6138" max="6138" width="31.44140625" style="1" customWidth="1"/>
    <col min="6139" max="6139" width="11.44140625" style="1" customWidth="1"/>
    <col min="6140" max="6140" width="13.6640625" style="1" customWidth="1"/>
    <col min="6141" max="6141" width="6.5546875" style="1" customWidth="1"/>
    <col min="6142" max="6142" width="17.44140625" style="1" customWidth="1"/>
    <col min="6143" max="6143" width="9.33203125" style="1" customWidth="1"/>
    <col min="6144" max="6144" width="6" style="1" customWidth="1"/>
    <col min="6145" max="6145" width="7.44140625" style="1" customWidth="1"/>
    <col min="6146" max="6146" width="6.44140625" style="1" customWidth="1"/>
    <col min="6147" max="6147" width="14.44140625" style="1" customWidth="1"/>
    <col min="6148" max="6148" width="12" style="1" customWidth="1"/>
    <col min="6149" max="6149" width="10.6640625" style="1" customWidth="1"/>
    <col min="6150" max="6150" width="7.88671875" style="1" customWidth="1"/>
    <col min="6151" max="6151" width="19.33203125" style="1" customWidth="1"/>
    <col min="6152" max="6152" width="9" style="1" customWidth="1"/>
    <col min="6153" max="6153" width="6.6640625" style="1" customWidth="1"/>
    <col min="6154" max="6154" width="9.5546875" style="1" customWidth="1"/>
    <col min="6155" max="6155" width="16.88671875" style="1" customWidth="1"/>
    <col min="6156" max="6156" width="10.6640625" style="1" customWidth="1"/>
    <col min="6157" max="6157" width="18" style="1" customWidth="1"/>
    <col min="6158" max="6158" width="21.6640625" style="1" customWidth="1"/>
    <col min="6159" max="6160" width="9.109375" style="1" customWidth="1"/>
    <col min="6161" max="6161" width="41.88671875" style="1" customWidth="1"/>
    <col min="6162" max="6162" width="9.33203125" style="1" bestFit="1" customWidth="1"/>
    <col min="6163" max="6163" width="14" style="1" customWidth="1"/>
    <col min="6164" max="6164" width="9.109375" style="1"/>
    <col min="6165" max="6165" width="41.44140625" style="1" customWidth="1"/>
    <col min="6166" max="6166" width="9.33203125" style="1" bestFit="1" customWidth="1"/>
    <col min="6167" max="6167" width="13.6640625" style="1" customWidth="1"/>
    <col min="6168" max="6168" width="9.109375" style="1"/>
    <col min="6169" max="6169" width="11.6640625" style="1" bestFit="1" customWidth="1"/>
    <col min="6170" max="6170" width="9.109375" style="1"/>
    <col min="6171" max="6176" width="9.109375" style="1" customWidth="1"/>
    <col min="6177" max="6177" width="11.33203125" style="1" bestFit="1" customWidth="1"/>
    <col min="6178" max="6391" width="9.109375" style="1"/>
    <col min="6392" max="6392" width="3.6640625" style="1" customWidth="1"/>
    <col min="6393" max="6393" width="21.109375" style="1" customWidth="1"/>
    <col min="6394" max="6394" width="31.44140625" style="1" customWidth="1"/>
    <col min="6395" max="6395" width="11.44140625" style="1" customWidth="1"/>
    <col min="6396" max="6396" width="13.6640625" style="1" customWidth="1"/>
    <col min="6397" max="6397" width="6.5546875" style="1" customWidth="1"/>
    <col min="6398" max="6398" width="17.44140625" style="1" customWidth="1"/>
    <col min="6399" max="6399" width="9.33203125" style="1" customWidth="1"/>
    <col min="6400" max="6400" width="6" style="1" customWidth="1"/>
    <col min="6401" max="6401" width="7.44140625" style="1" customWidth="1"/>
    <col min="6402" max="6402" width="6.44140625" style="1" customWidth="1"/>
    <col min="6403" max="6403" width="14.44140625" style="1" customWidth="1"/>
    <col min="6404" max="6404" width="12" style="1" customWidth="1"/>
    <col min="6405" max="6405" width="10.6640625" style="1" customWidth="1"/>
    <col min="6406" max="6406" width="7.88671875" style="1" customWidth="1"/>
    <col min="6407" max="6407" width="19.33203125" style="1" customWidth="1"/>
    <col min="6408" max="6408" width="9" style="1" customWidth="1"/>
    <col min="6409" max="6409" width="6.6640625" style="1" customWidth="1"/>
    <col min="6410" max="6410" width="9.5546875" style="1" customWidth="1"/>
    <col min="6411" max="6411" width="16.88671875" style="1" customWidth="1"/>
    <col min="6412" max="6412" width="10.6640625" style="1" customWidth="1"/>
    <col min="6413" max="6413" width="18" style="1" customWidth="1"/>
    <col min="6414" max="6414" width="21.6640625" style="1" customWidth="1"/>
    <col min="6415" max="6416" width="9.109375" style="1" customWidth="1"/>
    <col min="6417" max="6417" width="41.88671875" style="1" customWidth="1"/>
    <col min="6418" max="6418" width="9.33203125" style="1" bestFit="1" customWidth="1"/>
    <col min="6419" max="6419" width="14" style="1" customWidth="1"/>
    <col min="6420" max="6420" width="9.109375" style="1"/>
    <col min="6421" max="6421" width="41.44140625" style="1" customWidth="1"/>
    <col min="6422" max="6422" width="9.33203125" style="1" bestFit="1" customWidth="1"/>
    <col min="6423" max="6423" width="13.6640625" style="1" customWidth="1"/>
    <col min="6424" max="6424" width="9.109375" style="1"/>
    <col min="6425" max="6425" width="11.6640625" style="1" bestFit="1" customWidth="1"/>
    <col min="6426" max="6426" width="9.109375" style="1"/>
    <col min="6427" max="6432" width="9.109375" style="1" customWidth="1"/>
    <col min="6433" max="6433" width="11.33203125" style="1" bestFit="1" customWidth="1"/>
    <col min="6434" max="6647" width="9.109375" style="1"/>
    <col min="6648" max="6648" width="3.6640625" style="1" customWidth="1"/>
    <col min="6649" max="6649" width="21.109375" style="1" customWidth="1"/>
    <col min="6650" max="6650" width="31.44140625" style="1" customWidth="1"/>
    <col min="6651" max="6651" width="11.44140625" style="1" customWidth="1"/>
    <col min="6652" max="6652" width="13.6640625" style="1" customWidth="1"/>
    <col min="6653" max="6653" width="6.5546875" style="1" customWidth="1"/>
    <col min="6654" max="6654" width="17.44140625" style="1" customWidth="1"/>
    <col min="6655" max="6655" width="9.33203125" style="1" customWidth="1"/>
    <col min="6656" max="6656" width="6" style="1" customWidth="1"/>
    <col min="6657" max="6657" width="7.44140625" style="1" customWidth="1"/>
    <col min="6658" max="6658" width="6.44140625" style="1" customWidth="1"/>
    <col min="6659" max="6659" width="14.44140625" style="1" customWidth="1"/>
    <col min="6660" max="6660" width="12" style="1" customWidth="1"/>
    <col min="6661" max="6661" width="10.6640625" style="1" customWidth="1"/>
    <col min="6662" max="6662" width="7.88671875" style="1" customWidth="1"/>
    <col min="6663" max="6663" width="19.33203125" style="1" customWidth="1"/>
    <col min="6664" max="6664" width="9" style="1" customWidth="1"/>
    <col min="6665" max="6665" width="6.6640625" style="1" customWidth="1"/>
    <col min="6666" max="6666" width="9.5546875" style="1" customWidth="1"/>
    <col min="6667" max="6667" width="16.88671875" style="1" customWidth="1"/>
    <col min="6668" max="6668" width="10.6640625" style="1" customWidth="1"/>
    <col min="6669" max="6669" width="18" style="1" customWidth="1"/>
    <col min="6670" max="6670" width="21.6640625" style="1" customWidth="1"/>
    <col min="6671" max="6672" width="9.109375" style="1" customWidth="1"/>
    <col min="6673" max="6673" width="41.88671875" style="1" customWidth="1"/>
    <col min="6674" max="6674" width="9.33203125" style="1" bestFit="1" customWidth="1"/>
    <col min="6675" max="6675" width="14" style="1" customWidth="1"/>
    <col min="6676" max="6676" width="9.109375" style="1"/>
    <col min="6677" max="6677" width="41.44140625" style="1" customWidth="1"/>
    <col min="6678" max="6678" width="9.33203125" style="1" bestFit="1" customWidth="1"/>
    <col min="6679" max="6679" width="13.6640625" style="1" customWidth="1"/>
    <col min="6680" max="6680" width="9.109375" style="1"/>
    <col min="6681" max="6681" width="11.6640625" style="1" bestFit="1" customWidth="1"/>
    <col min="6682" max="6682" width="9.109375" style="1"/>
    <col min="6683" max="6688" width="9.109375" style="1" customWidth="1"/>
    <col min="6689" max="6689" width="11.33203125" style="1" bestFit="1" customWidth="1"/>
    <col min="6690" max="6903" width="9.109375" style="1"/>
    <col min="6904" max="6904" width="3.6640625" style="1" customWidth="1"/>
    <col min="6905" max="6905" width="21.109375" style="1" customWidth="1"/>
    <col min="6906" max="6906" width="31.44140625" style="1" customWidth="1"/>
    <col min="6907" max="6907" width="11.44140625" style="1" customWidth="1"/>
    <col min="6908" max="6908" width="13.6640625" style="1" customWidth="1"/>
    <col min="6909" max="6909" width="6.5546875" style="1" customWidth="1"/>
    <col min="6910" max="6910" width="17.44140625" style="1" customWidth="1"/>
    <col min="6911" max="6911" width="9.33203125" style="1" customWidth="1"/>
    <col min="6912" max="6912" width="6" style="1" customWidth="1"/>
    <col min="6913" max="6913" width="7.44140625" style="1" customWidth="1"/>
    <col min="6914" max="6914" width="6.44140625" style="1" customWidth="1"/>
    <col min="6915" max="6915" width="14.44140625" style="1" customWidth="1"/>
    <col min="6916" max="6916" width="12" style="1" customWidth="1"/>
    <col min="6917" max="6917" width="10.6640625" style="1" customWidth="1"/>
    <col min="6918" max="6918" width="7.88671875" style="1" customWidth="1"/>
    <col min="6919" max="6919" width="19.33203125" style="1" customWidth="1"/>
    <col min="6920" max="6920" width="9" style="1" customWidth="1"/>
    <col min="6921" max="6921" width="6.6640625" style="1" customWidth="1"/>
    <col min="6922" max="6922" width="9.5546875" style="1" customWidth="1"/>
    <col min="6923" max="6923" width="16.88671875" style="1" customWidth="1"/>
    <col min="6924" max="6924" width="10.6640625" style="1" customWidth="1"/>
    <col min="6925" max="6925" width="18" style="1" customWidth="1"/>
    <col min="6926" max="6926" width="21.6640625" style="1" customWidth="1"/>
    <col min="6927" max="6928" width="9.109375" style="1" customWidth="1"/>
    <col min="6929" max="6929" width="41.88671875" style="1" customWidth="1"/>
    <col min="6930" max="6930" width="9.33203125" style="1" bestFit="1" customWidth="1"/>
    <col min="6931" max="6931" width="14" style="1" customWidth="1"/>
    <col min="6932" max="6932" width="9.109375" style="1"/>
    <col min="6933" max="6933" width="41.44140625" style="1" customWidth="1"/>
    <col min="6934" max="6934" width="9.33203125" style="1" bestFit="1" customWidth="1"/>
    <col min="6935" max="6935" width="13.6640625" style="1" customWidth="1"/>
    <col min="6936" max="6936" width="9.109375" style="1"/>
    <col min="6937" max="6937" width="11.6640625" style="1" bestFit="1" customWidth="1"/>
    <col min="6938" max="6938" width="9.109375" style="1"/>
    <col min="6939" max="6944" width="9.109375" style="1" customWidth="1"/>
    <col min="6945" max="6945" width="11.33203125" style="1" bestFit="1" customWidth="1"/>
    <col min="6946" max="7159" width="9.109375" style="1"/>
    <col min="7160" max="7160" width="3.6640625" style="1" customWidth="1"/>
    <col min="7161" max="7161" width="21.109375" style="1" customWidth="1"/>
    <col min="7162" max="7162" width="31.44140625" style="1" customWidth="1"/>
    <col min="7163" max="7163" width="11.44140625" style="1" customWidth="1"/>
    <col min="7164" max="7164" width="13.6640625" style="1" customWidth="1"/>
    <col min="7165" max="7165" width="6.5546875" style="1" customWidth="1"/>
    <col min="7166" max="7166" width="17.44140625" style="1" customWidth="1"/>
    <col min="7167" max="7167" width="9.33203125" style="1" customWidth="1"/>
    <col min="7168" max="7168" width="6" style="1" customWidth="1"/>
    <col min="7169" max="7169" width="7.44140625" style="1" customWidth="1"/>
    <col min="7170" max="7170" width="6.44140625" style="1" customWidth="1"/>
    <col min="7171" max="7171" width="14.44140625" style="1" customWidth="1"/>
    <col min="7172" max="7172" width="12" style="1" customWidth="1"/>
    <col min="7173" max="7173" width="10.6640625" style="1" customWidth="1"/>
    <col min="7174" max="7174" width="7.88671875" style="1" customWidth="1"/>
    <col min="7175" max="7175" width="19.33203125" style="1" customWidth="1"/>
    <col min="7176" max="7176" width="9" style="1" customWidth="1"/>
    <col min="7177" max="7177" width="6.6640625" style="1" customWidth="1"/>
    <col min="7178" max="7178" width="9.5546875" style="1" customWidth="1"/>
    <col min="7179" max="7179" width="16.88671875" style="1" customWidth="1"/>
    <col min="7180" max="7180" width="10.6640625" style="1" customWidth="1"/>
    <col min="7181" max="7181" width="18" style="1" customWidth="1"/>
    <col min="7182" max="7182" width="21.6640625" style="1" customWidth="1"/>
    <col min="7183" max="7184" width="9.109375" style="1" customWidth="1"/>
    <col min="7185" max="7185" width="41.88671875" style="1" customWidth="1"/>
    <col min="7186" max="7186" width="9.33203125" style="1" bestFit="1" customWidth="1"/>
    <col min="7187" max="7187" width="14" style="1" customWidth="1"/>
    <col min="7188" max="7188" width="9.109375" style="1"/>
    <col min="7189" max="7189" width="41.44140625" style="1" customWidth="1"/>
    <col min="7190" max="7190" width="9.33203125" style="1" bestFit="1" customWidth="1"/>
    <col min="7191" max="7191" width="13.6640625" style="1" customWidth="1"/>
    <col min="7192" max="7192" width="9.109375" style="1"/>
    <col min="7193" max="7193" width="11.6640625" style="1" bestFit="1" customWidth="1"/>
    <col min="7194" max="7194" width="9.109375" style="1"/>
    <col min="7195" max="7200" width="9.109375" style="1" customWidth="1"/>
    <col min="7201" max="7201" width="11.33203125" style="1" bestFit="1" customWidth="1"/>
    <col min="7202" max="7415" width="9.109375" style="1"/>
    <col min="7416" max="7416" width="3.6640625" style="1" customWidth="1"/>
    <col min="7417" max="7417" width="21.109375" style="1" customWidth="1"/>
    <col min="7418" max="7418" width="31.44140625" style="1" customWidth="1"/>
    <col min="7419" max="7419" width="11.44140625" style="1" customWidth="1"/>
    <col min="7420" max="7420" width="13.6640625" style="1" customWidth="1"/>
    <col min="7421" max="7421" width="6.5546875" style="1" customWidth="1"/>
    <col min="7422" max="7422" width="17.44140625" style="1" customWidth="1"/>
    <col min="7423" max="7423" width="9.33203125" style="1" customWidth="1"/>
    <col min="7424" max="7424" width="6" style="1" customWidth="1"/>
    <col min="7425" max="7425" width="7.44140625" style="1" customWidth="1"/>
    <col min="7426" max="7426" width="6.44140625" style="1" customWidth="1"/>
    <col min="7427" max="7427" width="14.44140625" style="1" customWidth="1"/>
    <col min="7428" max="7428" width="12" style="1" customWidth="1"/>
    <col min="7429" max="7429" width="10.6640625" style="1" customWidth="1"/>
    <col min="7430" max="7430" width="7.88671875" style="1" customWidth="1"/>
    <col min="7431" max="7431" width="19.33203125" style="1" customWidth="1"/>
    <col min="7432" max="7432" width="9" style="1" customWidth="1"/>
    <col min="7433" max="7433" width="6.6640625" style="1" customWidth="1"/>
    <col min="7434" max="7434" width="9.5546875" style="1" customWidth="1"/>
    <col min="7435" max="7435" width="16.88671875" style="1" customWidth="1"/>
    <col min="7436" max="7436" width="10.6640625" style="1" customWidth="1"/>
    <col min="7437" max="7437" width="18" style="1" customWidth="1"/>
    <col min="7438" max="7438" width="21.6640625" style="1" customWidth="1"/>
    <col min="7439" max="7440" width="9.109375" style="1" customWidth="1"/>
    <col min="7441" max="7441" width="41.88671875" style="1" customWidth="1"/>
    <col min="7442" max="7442" width="9.33203125" style="1" bestFit="1" customWidth="1"/>
    <col min="7443" max="7443" width="14" style="1" customWidth="1"/>
    <col min="7444" max="7444" width="9.109375" style="1"/>
    <col min="7445" max="7445" width="41.44140625" style="1" customWidth="1"/>
    <col min="7446" max="7446" width="9.33203125" style="1" bestFit="1" customWidth="1"/>
    <col min="7447" max="7447" width="13.6640625" style="1" customWidth="1"/>
    <col min="7448" max="7448" width="9.109375" style="1"/>
    <col min="7449" max="7449" width="11.6640625" style="1" bestFit="1" customWidth="1"/>
    <col min="7450" max="7450" width="9.109375" style="1"/>
    <col min="7451" max="7456" width="9.109375" style="1" customWidth="1"/>
    <col min="7457" max="7457" width="11.33203125" style="1" bestFit="1" customWidth="1"/>
    <col min="7458" max="7671" width="9.109375" style="1"/>
    <col min="7672" max="7672" width="3.6640625" style="1" customWidth="1"/>
    <col min="7673" max="7673" width="21.109375" style="1" customWidth="1"/>
    <col min="7674" max="7674" width="31.44140625" style="1" customWidth="1"/>
    <col min="7675" max="7675" width="11.44140625" style="1" customWidth="1"/>
    <col min="7676" max="7676" width="13.6640625" style="1" customWidth="1"/>
    <col min="7677" max="7677" width="6.5546875" style="1" customWidth="1"/>
    <col min="7678" max="7678" width="17.44140625" style="1" customWidth="1"/>
    <col min="7679" max="7679" width="9.33203125" style="1" customWidth="1"/>
    <col min="7680" max="7680" width="6" style="1" customWidth="1"/>
    <col min="7681" max="7681" width="7.44140625" style="1" customWidth="1"/>
    <col min="7682" max="7682" width="6.44140625" style="1" customWidth="1"/>
    <col min="7683" max="7683" width="14.44140625" style="1" customWidth="1"/>
    <col min="7684" max="7684" width="12" style="1" customWidth="1"/>
    <col min="7685" max="7685" width="10.6640625" style="1" customWidth="1"/>
    <col min="7686" max="7686" width="7.88671875" style="1" customWidth="1"/>
    <col min="7687" max="7687" width="19.33203125" style="1" customWidth="1"/>
    <col min="7688" max="7688" width="9" style="1" customWidth="1"/>
    <col min="7689" max="7689" width="6.6640625" style="1" customWidth="1"/>
    <col min="7690" max="7690" width="9.5546875" style="1" customWidth="1"/>
    <col min="7691" max="7691" width="16.88671875" style="1" customWidth="1"/>
    <col min="7692" max="7692" width="10.6640625" style="1" customWidth="1"/>
    <col min="7693" max="7693" width="18" style="1" customWidth="1"/>
    <col min="7694" max="7694" width="21.6640625" style="1" customWidth="1"/>
    <col min="7695" max="7696" width="9.109375" style="1" customWidth="1"/>
    <col min="7697" max="7697" width="41.88671875" style="1" customWidth="1"/>
    <col min="7698" max="7698" width="9.33203125" style="1" bestFit="1" customWidth="1"/>
    <col min="7699" max="7699" width="14" style="1" customWidth="1"/>
    <col min="7700" max="7700" width="9.109375" style="1"/>
    <col min="7701" max="7701" width="41.44140625" style="1" customWidth="1"/>
    <col min="7702" max="7702" width="9.33203125" style="1" bestFit="1" customWidth="1"/>
    <col min="7703" max="7703" width="13.6640625" style="1" customWidth="1"/>
    <col min="7704" max="7704" width="9.109375" style="1"/>
    <col min="7705" max="7705" width="11.6640625" style="1" bestFit="1" customWidth="1"/>
    <col min="7706" max="7706" width="9.109375" style="1"/>
    <col min="7707" max="7712" width="9.109375" style="1" customWidth="1"/>
    <col min="7713" max="7713" width="11.33203125" style="1" bestFit="1" customWidth="1"/>
    <col min="7714" max="7927" width="9.109375" style="1"/>
    <col min="7928" max="7928" width="3.6640625" style="1" customWidth="1"/>
    <col min="7929" max="7929" width="21.109375" style="1" customWidth="1"/>
    <col min="7930" max="7930" width="31.44140625" style="1" customWidth="1"/>
    <col min="7931" max="7931" width="11.44140625" style="1" customWidth="1"/>
    <col min="7932" max="7932" width="13.6640625" style="1" customWidth="1"/>
    <col min="7933" max="7933" width="6.5546875" style="1" customWidth="1"/>
    <col min="7934" max="7934" width="17.44140625" style="1" customWidth="1"/>
    <col min="7935" max="7935" width="9.33203125" style="1" customWidth="1"/>
    <col min="7936" max="7936" width="6" style="1" customWidth="1"/>
    <col min="7937" max="7937" width="7.44140625" style="1" customWidth="1"/>
    <col min="7938" max="7938" width="6.44140625" style="1" customWidth="1"/>
    <col min="7939" max="7939" width="14.44140625" style="1" customWidth="1"/>
    <col min="7940" max="7940" width="12" style="1" customWidth="1"/>
    <col min="7941" max="7941" width="10.6640625" style="1" customWidth="1"/>
    <col min="7942" max="7942" width="7.88671875" style="1" customWidth="1"/>
    <col min="7943" max="7943" width="19.33203125" style="1" customWidth="1"/>
    <col min="7944" max="7944" width="9" style="1" customWidth="1"/>
    <col min="7945" max="7945" width="6.6640625" style="1" customWidth="1"/>
    <col min="7946" max="7946" width="9.5546875" style="1" customWidth="1"/>
    <col min="7947" max="7947" width="16.88671875" style="1" customWidth="1"/>
    <col min="7948" max="7948" width="10.6640625" style="1" customWidth="1"/>
    <col min="7949" max="7949" width="18" style="1" customWidth="1"/>
    <col min="7950" max="7950" width="21.6640625" style="1" customWidth="1"/>
    <col min="7951" max="7952" width="9.109375" style="1" customWidth="1"/>
    <col min="7953" max="7953" width="41.88671875" style="1" customWidth="1"/>
    <col min="7954" max="7954" width="9.33203125" style="1" bestFit="1" customWidth="1"/>
    <col min="7955" max="7955" width="14" style="1" customWidth="1"/>
    <col min="7956" max="7956" width="9.109375" style="1"/>
    <col min="7957" max="7957" width="41.44140625" style="1" customWidth="1"/>
    <col min="7958" max="7958" width="9.33203125" style="1" bestFit="1" customWidth="1"/>
    <col min="7959" max="7959" width="13.6640625" style="1" customWidth="1"/>
    <col min="7960" max="7960" width="9.109375" style="1"/>
    <col min="7961" max="7961" width="11.6640625" style="1" bestFit="1" customWidth="1"/>
    <col min="7962" max="7962" width="9.109375" style="1"/>
    <col min="7963" max="7968" width="9.109375" style="1" customWidth="1"/>
    <col min="7969" max="7969" width="11.33203125" style="1" bestFit="1" customWidth="1"/>
    <col min="7970" max="8183" width="9.109375" style="1"/>
    <col min="8184" max="8184" width="3.6640625" style="1" customWidth="1"/>
    <col min="8185" max="8185" width="21.109375" style="1" customWidth="1"/>
    <col min="8186" max="8186" width="31.44140625" style="1" customWidth="1"/>
    <col min="8187" max="8187" width="11.44140625" style="1" customWidth="1"/>
    <col min="8188" max="8188" width="13.6640625" style="1" customWidth="1"/>
    <col min="8189" max="8189" width="6.5546875" style="1" customWidth="1"/>
    <col min="8190" max="8190" width="17.44140625" style="1" customWidth="1"/>
    <col min="8191" max="8191" width="9.33203125" style="1" customWidth="1"/>
    <col min="8192" max="8192" width="6" style="1" customWidth="1"/>
    <col min="8193" max="8193" width="7.44140625" style="1" customWidth="1"/>
    <col min="8194" max="8194" width="6.44140625" style="1" customWidth="1"/>
    <col min="8195" max="8195" width="14.44140625" style="1" customWidth="1"/>
    <col min="8196" max="8196" width="12" style="1" customWidth="1"/>
    <col min="8197" max="8197" width="10.6640625" style="1" customWidth="1"/>
    <col min="8198" max="8198" width="7.88671875" style="1" customWidth="1"/>
    <col min="8199" max="8199" width="19.33203125" style="1" customWidth="1"/>
    <col min="8200" max="8200" width="9" style="1" customWidth="1"/>
    <col min="8201" max="8201" width="6.6640625" style="1" customWidth="1"/>
    <col min="8202" max="8202" width="9.5546875" style="1" customWidth="1"/>
    <col min="8203" max="8203" width="16.88671875" style="1" customWidth="1"/>
    <col min="8204" max="8204" width="10.6640625" style="1" customWidth="1"/>
    <col min="8205" max="8205" width="18" style="1" customWidth="1"/>
    <col min="8206" max="8206" width="21.6640625" style="1" customWidth="1"/>
    <col min="8207" max="8208" width="9.109375" style="1" customWidth="1"/>
    <col min="8209" max="8209" width="41.88671875" style="1" customWidth="1"/>
    <col min="8210" max="8210" width="9.33203125" style="1" bestFit="1" customWidth="1"/>
    <col min="8211" max="8211" width="14" style="1" customWidth="1"/>
    <col min="8212" max="8212" width="9.109375" style="1"/>
    <col min="8213" max="8213" width="41.44140625" style="1" customWidth="1"/>
    <col min="8214" max="8214" width="9.33203125" style="1" bestFit="1" customWidth="1"/>
    <col min="8215" max="8215" width="13.6640625" style="1" customWidth="1"/>
    <col min="8216" max="8216" width="9.109375" style="1"/>
    <col min="8217" max="8217" width="11.6640625" style="1" bestFit="1" customWidth="1"/>
    <col min="8218" max="8218" width="9.109375" style="1"/>
    <col min="8219" max="8224" width="9.109375" style="1" customWidth="1"/>
    <col min="8225" max="8225" width="11.33203125" style="1" bestFit="1" customWidth="1"/>
    <col min="8226" max="8439" width="9.109375" style="1"/>
    <col min="8440" max="8440" width="3.6640625" style="1" customWidth="1"/>
    <col min="8441" max="8441" width="21.109375" style="1" customWidth="1"/>
    <col min="8442" max="8442" width="31.44140625" style="1" customWidth="1"/>
    <col min="8443" max="8443" width="11.44140625" style="1" customWidth="1"/>
    <col min="8444" max="8444" width="13.6640625" style="1" customWidth="1"/>
    <col min="8445" max="8445" width="6.5546875" style="1" customWidth="1"/>
    <col min="8446" max="8446" width="17.44140625" style="1" customWidth="1"/>
    <col min="8447" max="8447" width="9.33203125" style="1" customWidth="1"/>
    <col min="8448" max="8448" width="6" style="1" customWidth="1"/>
    <col min="8449" max="8449" width="7.44140625" style="1" customWidth="1"/>
    <col min="8450" max="8450" width="6.44140625" style="1" customWidth="1"/>
    <col min="8451" max="8451" width="14.44140625" style="1" customWidth="1"/>
    <col min="8452" max="8452" width="12" style="1" customWidth="1"/>
    <col min="8453" max="8453" width="10.6640625" style="1" customWidth="1"/>
    <col min="8454" max="8454" width="7.88671875" style="1" customWidth="1"/>
    <col min="8455" max="8455" width="19.33203125" style="1" customWidth="1"/>
    <col min="8456" max="8456" width="9" style="1" customWidth="1"/>
    <col min="8457" max="8457" width="6.6640625" style="1" customWidth="1"/>
    <col min="8458" max="8458" width="9.5546875" style="1" customWidth="1"/>
    <col min="8459" max="8459" width="16.88671875" style="1" customWidth="1"/>
    <col min="8460" max="8460" width="10.6640625" style="1" customWidth="1"/>
    <col min="8461" max="8461" width="18" style="1" customWidth="1"/>
    <col min="8462" max="8462" width="21.6640625" style="1" customWidth="1"/>
    <col min="8463" max="8464" width="9.109375" style="1" customWidth="1"/>
    <col min="8465" max="8465" width="41.88671875" style="1" customWidth="1"/>
    <col min="8466" max="8466" width="9.33203125" style="1" bestFit="1" customWidth="1"/>
    <col min="8467" max="8467" width="14" style="1" customWidth="1"/>
    <col min="8468" max="8468" width="9.109375" style="1"/>
    <col min="8469" max="8469" width="41.44140625" style="1" customWidth="1"/>
    <col min="8470" max="8470" width="9.33203125" style="1" bestFit="1" customWidth="1"/>
    <col min="8471" max="8471" width="13.6640625" style="1" customWidth="1"/>
    <col min="8472" max="8472" width="9.109375" style="1"/>
    <col min="8473" max="8473" width="11.6640625" style="1" bestFit="1" customWidth="1"/>
    <col min="8474" max="8474" width="9.109375" style="1"/>
    <col min="8475" max="8480" width="9.109375" style="1" customWidth="1"/>
    <col min="8481" max="8481" width="11.33203125" style="1" bestFit="1" customWidth="1"/>
    <col min="8482" max="8695" width="9.109375" style="1"/>
    <col min="8696" max="8696" width="3.6640625" style="1" customWidth="1"/>
    <col min="8697" max="8697" width="21.109375" style="1" customWidth="1"/>
    <col min="8698" max="8698" width="31.44140625" style="1" customWidth="1"/>
    <col min="8699" max="8699" width="11.44140625" style="1" customWidth="1"/>
    <col min="8700" max="8700" width="13.6640625" style="1" customWidth="1"/>
    <col min="8701" max="8701" width="6.5546875" style="1" customWidth="1"/>
    <col min="8702" max="8702" width="17.44140625" style="1" customWidth="1"/>
    <col min="8703" max="8703" width="9.33203125" style="1" customWidth="1"/>
    <col min="8704" max="8704" width="6" style="1" customWidth="1"/>
    <col min="8705" max="8705" width="7.44140625" style="1" customWidth="1"/>
    <col min="8706" max="8706" width="6.44140625" style="1" customWidth="1"/>
    <col min="8707" max="8707" width="14.44140625" style="1" customWidth="1"/>
    <col min="8708" max="8708" width="12" style="1" customWidth="1"/>
    <col min="8709" max="8709" width="10.6640625" style="1" customWidth="1"/>
    <col min="8710" max="8710" width="7.88671875" style="1" customWidth="1"/>
    <col min="8711" max="8711" width="19.33203125" style="1" customWidth="1"/>
    <col min="8712" max="8712" width="9" style="1" customWidth="1"/>
    <col min="8713" max="8713" width="6.6640625" style="1" customWidth="1"/>
    <col min="8714" max="8714" width="9.5546875" style="1" customWidth="1"/>
    <col min="8715" max="8715" width="16.88671875" style="1" customWidth="1"/>
    <col min="8716" max="8716" width="10.6640625" style="1" customWidth="1"/>
    <col min="8717" max="8717" width="18" style="1" customWidth="1"/>
    <col min="8718" max="8718" width="21.6640625" style="1" customWidth="1"/>
    <col min="8719" max="8720" width="9.109375" style="1" customWidth="1"/>
    <col min="8721" max="8721" width="41.88671875" style="1" customWidth="1"/>
    <col min="8722" max="8722" width="9.33203125" style="1" bestFit="1" customWidth="1"/>
    <col min="8723" max="8723" width="14" style="1" customWidth="1"/>
    <col min="8724" max="8724" width="9.109375" style="1"/>
    <col min="8725" max="8725" width="41.44140625" style="1" customWidth="1"/>
    <col min="8726" max="8726" width="9.33203125" style="1" bestFit="1" customWidth="1"/>
    <col min="8727" max="8727" width="13.6640625" style="1" customWidth="1"/>
    <col min="8728" max="8728" width="9.109375" style="1"/>
    <col min="8729" max="8729" width="11.6640625" style="1" bestFit="1" customWidth="1"/>
    <col min="8730" max="8730" width="9.109375" style="1"/>
    <col min="8731" max="8736" width="9.109375" style="1" customWidth="1"/>
    <col min="8737" max="8737" width="11.33203125" style="1" bestFit="1" customWidth="1"/>
    <col min="8738" max="8951" width="9.109375" style="1"/>
    <col min="8952" max="8952" width="3.6640625" style="1" customWidth="1"/>
    <col min="8953" max="8953" width="21.109375" style="1" customWidth="1"/>
    <col min="8954" max="8954" width="31.44140625" style="1" customWidth="1"/>
    <col min="8955" max="8955" width="11.44140625" style="1" customWidth="1"/>
    <col min="8956" max="8956" width="13.6640625" style="1" customWidth="1"/>
    <col min="8957" max="8957" width="6.5546875" style="1" customWidth="1"/>
    <col min="8958" max="8958" width="17.44140625" style="1" customWidth="1"/>
    <col min="8959" max="8959" width="9.33203125" style="1" customWidth="1"/>
    <col min="8960" max="8960" width="6" style="1" customWidth="1"/>
    <col min="8961" max="8961" width="7.44140625" style="1" customWidth="1"/>
    <col min="8962" max="8962" width="6.44140625" style="1" customWidth="1"/>
    <col min="8963" max="8963" width="14.44140625" style="1" customWidth="1"/>
    <col min="8964" max="8964" width="12" style="1" customWidth="1"/>
    <col min="8965" max="8965" width="10.6640625" style="1" customWidth="1"/>
    <col min="8966" max="8966" width="7.88671875" style="1" customWidth="1"/>
    <col min="8967" max="8967" width="19.33203125" style="1" customWidth="1"/>
    <col min="8968" max="8968" width="9" style="1" customWidth="1"/>
    <col min="8969" max="8969" width="6.6640625" style="1" customWidth="1"/>
    <col min="8970" max="8970" width="9.5546875" style="1" customWidth="1"/>
    <col min="8971" max="8971" width="16.88671875" style="1" customWidth="1"/>
    <col min="8972" max="8972" width="10.6640625" style="1" customWidth="1"/>
    <col min="8973" max="8973" width="18" style="1" customWidth="1"/>
    <col min="8974" max="8974" width="21.6640625" style="1" customWidth="1"/>
    <col min="8975" max="8976" width="9.109375" style="1" customWidth="1"/>
    <col min="8977" max="8977" width="41.88671875" style="1" customWidth="1"/>
    <col min="8978" max="8978" width="9.33203125" style="1" bestFit="1" customWidth="1"/>
    <col min="8979" max="8979" width="14" style="1" customWidth="1"/>
    <col min="8980" max="8980" width="9.109375" style="1"/>
    <col min="8981" max="8981" width="41.44140625" style="1" customWidth="1"/>
    <col min="8982" max="8982" width="9.33203125" style="1" bestFit="1" customWidth="1"/>
    <col min="8983" max="8983" width="13.6640625" style="1" customWidth="1"/>
    <col min="8984" max="8984" width="9.109375" style="1"/>
    <col min="8985" max="8985" width="11.6640625" style="1" bestFit="1" customWidth="1"/>
    <col min="8986" max="8986" width="9.109375" style="1"/>
    <col min="8987" max="8992" width="9.109375" style="1" customWidth="1"/>
    <col min="8993" max="8993" width="11.33203125" style="1" bestFit="1" customWidth="1"/>
    <col min="8994" max="9207" width="9.109375" style="1"/>
    <col min="9208" max="9208" width="3.6640625" style="1" customWidth="1"/>
    <col min="9209" max="9209" width="21.109375" style="1" customWidth="1"/>
    <col min="9210" max="9210" width="31.44140625" style="1" customWidth="1"/>
    <col min="9211" max="9211" width="11.44140625" style="1" customWidth="1"/>
    <col min="9212" max="9212" width="13.6640625" style="1" customWidth="1"/>
    <col min="9213" max="9213" width="6.5546875" style="1" customWidth="1"/>
    <col min="9214" max="9214" width="17.44140625" style="1" customWidth="1"/>
    <col min="9215" max="9215" width="9.33203125" style="1" customWidth="1"/>
    <col min="9216" max="9216" width="6" style="1" customWidth="1"/>
    <col min="9217" max="9217" width="7.44140625" style="1" customWidth="1"/>
    <col min="9218" max="9218" width="6.44140625" style="1" customWidth="1"/>
    <col min="9219" max="9219" width="14.44140625" style="1" customWidth="1"/>
    <col min="9220" max="9220" width="12" style="1" customWidth="1"/>
    <col min="9221" max="9221" width="10.6640625" style="1" customWidth="1"/>
    <col min="9222" max="9222" width="7.88671875" style="1" customWidth="1"/>
    <col min="9223" max="9223" width="19.33203125" style="1" customWidth="1"/>
    <col min="9224" max="9224" width="9" style="1" customWidth="1"/>
    <col min="9225" max="9225" width="6.6640625" style="1" customWidth="1"/>
    <col min="9226" max="9226" width="9.5546875" style="1" customWidth="1"/>
    <col min="9227" max="9227" width="16.88671875" style="1" customWidth="1"/>
    <col min="9228" max="9228" width="10.6640625" style="1" customWidth="1"/>
    <col min="9229" max="9229" width="18" style="1" customWidth="1"/>
    <col min="9230" max="9230" width="21.6640625" style="1" customWidth="1"/>
    <col min="9231" max="9232" width="9.109375" style="1" customWidth="1"/>
    <col min="9233" max="9233" width="41.88671875" style="1" customWidth="1"/>
    <col min="9234" max="9234" width="9.33203125" style="1" bestFit="1" customWidth="1"/>
    <col min="9235" max="9235" width="14" style="1" customWidth="1"/>
    <col min="9236" max="9236" width="9.109375" style="1"/>
    <col min="9237" max="9237" width="41.44140625" style="1" customWidth="1"/>
    <col min="9238" max="9238" width="9.33203125" style="1" bestFit="1" customWidth="1"/>
    <col min="9239" max="9239" width="13.6640625" style="1" customWidth="1"/>
    <col min="9240" max="9240" width="9.109375" style="1"/>
    <col min="9241" max="9241" width="11.6640625" style="1" bestFit="1" customWidth="1"/>
    <col min="9242" max="9242" width="9.109375" style="1"/>
    <col min="9243" max="9248" width="9.109375" style="1" customWidth="1"/>
    <col min="9249" max="9249" width="11.33203125" style="1" bestFit="1" customWidth="1"/>
    <col min="9250" max="9463" width="9.109375" style="1"/>
    <col min="9464" max="9464" width="3.6640625" style="1" customWidth="1"/>
    <col min="9465" max="9465" width="21.109375" style="1" customWidth="1"/>
    <col min="9466" max="9466" width="31.44140625" style="1" customWidth="1"/>
    <col min="9467" max="9467" width="11.44140625" style="1" customWidth="1"/>
    <col min="9468" max="9468" width="13.6640625" style="1" customWidth="1"/>
    <col min="9469" max="9469" width="6.5546875" style="1" customWidth="1"/>
    <col min="9470" max="9470" width="17.44140625" style="1" customWidth="1"/>
    <col min="9471" max="9471" width="9.33203125" style="1" customWidth="1"/>
    <col min="9472" max="9472" width="6" style="1" customWidth="1"/>
    <col min="9473" max="9473" width="7.44140625" style="1" customWidth="1"/>
    <col min="9474" max="9474" width="6.44140625" style="1" customWidth="1"/>
    <col min="9475" max="9475" width="14.44140625" style="1" customWidth="1"/>
    <col min="9476" max="9476" width="12" style="1" customWidth="1"/>
    <col min="9477" max="9477" width="10.6640625" style="1" customWidth="1"/>
    <col min="9478" max="9478" width="7.88671875" style="1" customWidth="1"/>
    <col min="9479" max="9479" width="19.33203125" style="1" customWidth="1"/>
    <col min="9480" max="9480" width="9" style="1" customWidth="1"/>
    <col min="9481" max="9481" width="6.6640625" style="1" customWidth="1"/>
    <col min="9482" max="9482" width="9.5546875" style="1" customWidth="1"/>
    <col min="9483" max="9483" width="16.88671875" style="1" customWidth="1"/>
    <col min="9484" max="9484" width="10.6640625" style="1" customWidth="1"/>
    <col min="9485" max="9485" width="18" style="1" customWidth="1"/>
    <col min="9486" max="9486" width="21.6640625" style="1" customWidth="1"/>
    <col min="9487" max="9488" width="9.109375" style="1" customWidth="1"/>
    <col min="9489" max="9489" width="41.88671875" style="1" customWidth="1"/>
    <col min="9490" max="9490" width="9.33203125" style="1" bestFit="1" customWidth="1"/>
    <col min="9491" max="9491" width="14" style="1" customWidth="1"/>
    <col min="9492" max="9492" width="9.109375" style="1"/>
    <col min="9493" max="9493" width="41.44140625" style="1" customWidth="1"/>
    <col min="9494" max="9494" width="9.33203125" style="1" bestFit="1" customWidth="1"/>
    <col min="9495" max="9495" width="13.6640625" style="1" customWidth="1"/>
    <col min="9496" max="9496" width="9.109375" style="1"/>
    <col min="9497" max="9497" width="11.6640625" style="1" bestFit="1" customWidth="1"/>
    <col min="9498" max="9498" width="9.109375" style="1"/>
    <col min="9499" max="9504" width="9.109375" style="1" customWidth="1"/>
    <col min="9505" max="9505" width="11.33203125" style="1" bestFit="1" customWidth="1"/>
    <col min="9506" max="9719" width="9.109375" style="1"/>
    <col min="9720" max="9720" width="3.6640625" style="1" customWidth="1"/>
    <col min="9721" max="9721" width="21.109375" style="1" customWidth="1"/>
    <col min="9722" max="9722" width="31.44140625" style="1" customWidth="1"/>
    <col min="9723" max="9723" width="11.44140625" style="1" customWidth="1"/>
    <col min="9724" max="9724" width="13.6640625" style="1" customWidth="1"/>
    <col min="9725" max="9725" width="6.5546875" style="1" customWidth="1"/>
    <col min="9726" max="9726" width="17.44140625" style="1" customWidth="1"/>
    <col min="9727" max="9727" width="9.33203125" style="1" customWidth="1"/>
    <col min="9728" max="9728" width="6" style="1" customWidth="1"/>
    <col min="9729" max="9729" width="7.44140625" style="1" customWidth="1"/>
    <col min="9730" max="9730" width="6.44140625" style="1" customWidth="1"/>
    <col min="9731" max="9731" width="14.44140625" style="1" customWidth="1"/>
    <col min="9732" max="9732" width="12" style="1" customWidth="1"/>
    <col min="9733" max="9733" width="10.6640625" style="1" customWidth="1"/>
    <col min="9734" max="9734" width="7.88671875" style="1" customWidth="1"/>
    <col min="9735" max="9735" width="19.33203125" style="1" customWidth="1"/>
    <col min="9736" max="9736" width="9" style="1" customWidth="1"/>
    <col min="9737" max="9737" width="6.6640625" style="1" customWidth="1"/>
    <col min="9738" max="9738" width="9.5546875" style="1" customWidth="1"/>
    <col min="9739" max="9739" width="16.88671875" style="1" customWidth="1"/>
    <col min="9740" max="9740" width="10.6640625" style="1" customWidth="1"/>
    <col min="9741" max="9741" width="18" style="1" customWidth="1"/>
    <col min="9742" max="9742" width="21.6640625" style="1" customWidth="1"/>
    <col min="9743" max="9744" width="9.109375" style="1" customWidth="1"/>
    <col min="9745" max="9745" width="41.88671875" style="1" customWidth="1"/>
    <col min="9746" max="9746" width="9.33203125" style="1" bestFit="1" customWidth="1"/>
    <col min="9747" max="9747" width="14" style="1" customWidth="1"/>
    <col min="9748" max="9748" width="9.109375" style="1"/>
    <col min="9749" max="9749" width="41.44140625" style="1" customWidth="1"/>
    <col min="9750" max="9750" width="9.33203125" style="1" bestFit="1" customWidth="1"/>
    <col min="9751" max="9751" width="13.6640625" style="1" customWidth="1"/>
    <col min="9752" max="9752" width="9.109375" style="1"/>
    <col min="9753" max="9753" width="11.6640625" style="1" bestFit="1" customWidth="1"/>
    <col min="9754" max="9754" width="9.109375" style="1"/>
    <col min="9755" max="9760" width="9.109375" style="1" customWidth="1"/>
    <col min="9761" max="9761" width="11.33203125" style="1" bestFit="1" customWidth="1"/>
    <col min="9762" max="9975" width="9.109375" style="1"/>
    <col min="9976" max="9976" width="3.6640625" style="1" customWidth="1"/>
    <col min="9977" max="9977" width="21.109375" style="1" customWidth="1"/>
    <col min="9978" max="9978" width="31.44140625" style="1" customWidth="1"/>
    <col min="9979" max="9979" width="11.44140625" style="1" customWidth="1"/>
    <col min="9980" max="9980" width="13.6640625" style="1" customWidth="1"/>
    <col min="9981" max="9981" width="6.5546875" style="1" customWidth="1"/>
    <col min="9982" max="9982" width="17.44140625" style="1" customWidth="1"/>
    <col min="9983" max="9983" width="9.33203125" style="1" customWidth="1"/>
    <col min="9984" max="9984" width="6" style="1" customWidth="1"/>
    <col min="9985" max="9985" width="7.44140625" style="1" customWidth="1"/>
    <col min="9986" max="9986" width="6.44140625" style="1" customWidth="1"/>
    <col min="9987" max="9987" width="14.44140625" style="1" customWidth="1"/>
    <col min="9988" max="9988" width="12" style="1" customWidth="1"/>
    <col min="9989" max="9989" width="10.6640625" style="1" customWidth="1"/>
    <col min="9990" max="9990" width="7.88671875" style="1" customWidth="1"/>
    <col min="9991" max="9991" width="19.33203125" style="1" customWidth="1"/>
    <col min="9992" max="9992" width="9" style="1" customWidth="1"/>
    <col min="9993" max="9993" width="6.6640625" style="1" customWidth="1"/>
    <col min="9994" max="9994" width="9.5546875" style="1" customWidth="1"/>
    <col min="9995" max="9995" width="16.88671875" style="1" customWidth="1"/>
    <col min="9996" max="9996" width="10.6640625" style="1" customWidth="1"/>
    <col min="9997" max="9997" width="18" style="1" customWidth="1"/>
    <col min="9998" max="9998" width="21.6640625" style="1" customWidth="1"/>
    <col min="9999" max="10000" width="9.109375" style="1" customWidth="1"/>
    <col min="10001" max="10001" width="41.88671875" style="1" customWidth="1"/>
    <col min="10002" max="10002" width="9.33203125" style="1" bestFit="1" customWidth="1"/>
    <col min="10003" max="10003" width="14" style="1" customWidth="1"/>
    <col min="10004" max="10004" width="9.109375" style="1"/>
    <col min="10005" max="10005" width="41.44140625" style="1" customWidth="1"/>
    <col min="10006" max="10006" width="9.33203125" style="1" bestFit="1" customWidth="1"/>
    <col min="10007" max="10007" width="13.6640625" style="1" customWidth="1"/>
    <col min="10008" max="10008" width="9.109375" style="1"/>
    <col min="10009" max="10009" width="11.6640625" style="1" bestFit="1" customWidth="1"/>
    <col min="10010" max="10010" width="9.109375" style="1"/>
    <col min="10011" max="10016" width="9.109375" style="1" customWidth="1"/>
    <col min="10017" max="10017" width="11.33203125" style="1" bestFit="1" customWidth="1"/>
    <col min="10018" max="10231" width="9.109375" style="1"/>
    <col min="10232" max="10232" width="3.6640625" style="1" customWidth="1"/>
    <col min="10233" max="10233" width="21.109375" style="1" customWidth="1"/>
    <col min="10234" max="10234" width="31.44140625" style="1" customWidth="1"/>
    <col min="10235" max="10235" width="11.44140625" style="1" customWidth="1"/>
    <col min="10236" max="10236" width="13.6640625" style="1" customWidth="1"/>
    <col min="10237" max="10237" width="6.5546875" style="1" customWidth="1"/>
    <col min="10238" max="10238" width="17.44140625" style="1" customWidth="1"/>
    <col min="10239" max="10239" width="9.33203125" style="1" customWidth="1"/>
    <col min="10240" max="10240" width="6" style="1" customWidth="1"/>
    <col min="10241" max="10241" width="7.44140625" style="1" customWidth="1"/>
    <col min="10242" max="10242" width="6.44140625" style="1" customWidth="1"/>
    <col min="10243" max="10243" width="14.44140625" style="1" customWidth="1"/>
    <col min="10244" max="10244" width="12" style="1" customWidth="1"/>
    <col min="10245" max="10245" width="10.6640625" style="1" customWidth="1"/>
    <col min="10246" max="10246" width="7.88671875" style="1" customWidth="1"/>
    <col min="10247" max="10247" width="19.33203125" style="1" customWidth="1"/>
    <col min="10248" max="10248" width="9" style="1" customWidth="1"/>
    <col min="10249" max="10249" width="6.6640625" style="1" customWidth="1"/>
    <col min="10250" max="10250" width="9.5546875" style="1" customWidth="1"/>
    <col min="10251" max="10251" width="16.88671875" style="1" customWidth="1"/>
    <col min="10252" max="10252" width="10.6640625" style="1" customWidth="1"/>
    <col min="10253" max="10253" width="18" style="1" customWidth="1"/>
    <col min="10254" max="10254" width="21.6640625" style="1" customWidth="1"/>
    <col min="10255" max="10256" width="9.109375" style="1" customWidth="1"/>
    <col min="10257" max="10257" width="41.88671875" style="1" customWidth="1"/>
    <col min="10258" max="10258" width="9.33203125" style="1" bestFit="1" customWidth="1"/>
    <col min="10259" max="10259" width="14" style="1" customWidth="1"/>
    <col min="10260" max="10260" width="9.109375" style="1"/>
    <col min="10261" max="10261" width="41.44140625" style="1" customWidth="1"/>
    <col min="10262" max="10262" width="9.33203125" style="1" bestFit="1" customWidth="1"/>
    <col min="10263" max="10263" width="13.6640625" style="1" customWidth="1"/>
    <col min="10264" max="10264" width="9.109375" style="1"/>
    <col min="10265" max="10265" width="11.6640625" style="1" bestFit="1" customWidth="1"/>
    <col min="10266" max="10266" width="9.109375" style="1"/>
    <col min="10267" max="10272" width="9.109375" style="1" customWidth="1"/>
    <col min="10273" max="10273" width="11.33203125" style="1" bestFit="1" customWidth="1"/>
    <col min="10274" max="10487" width="9.109375" style="1"/>
    <col min="10488" max="10488" width="3.6640625" style="1" customWidth="1"/>
    <col min="10489" max="10489" width="21.109375" style="1" customWidth="1"/>
    <col min="10490" max="10490" width="31.44140625" style="1" customWidth="1"/>
    <col min="10491" max="10491" width="11.44140625" style="1" customWidth="1"/>
    <col min="10492" max="10492" width="13.6640625" style="1" customWidth="1"/>
    <col min="10493" max="10493" width="6.5546875" style="1" customWidth="1"/>
    <col min="10494" max="10494" width="17.44140625" style="1" customWidth="1"/>
    <col min="10495" max="10495" width="9.33203125" style="1" customWidth="1"/>
    <col min="10496" max="10496" width="6" style="1" customWidth="1"/>
    <col min="10497" max="10497" width="7.44140625" style="1" customWidth="1"/>
    <col min="10498" max="10498" width="6.44140625" style="1" customWidth="1"/>
    <col min="10499" max="10499" width="14.44140625" style="1" customWidth="1"/>
    <col min="10500" max="10500" width="12" style="1" customWidth="1"/>
    <col min="10501" max="10501" width="10.6640625" style="1" customWidth="1"/>
    <col min="10502" max="10502" width="7.88671875" style="1" customWidth="1"/>
    <col min="10503" max="10503" width="19.33203125" style="1" customWidth="1"/>
    <col min="10504" max="10504" width="9" style="1" customWidth="1"/>
    <col min="10505" max="10505" width="6.6640625" style="1" customWidth="1"/>
    <col min="10506" max="10506" width="9.5546875" style="1" customWidth="1"/>
    <col min="10507" max="10507" width="16.88671875" style="1" customWidth="1"/>
    <col min="10508" max="10508" width="10.6640625" style="1" customWidth="1"/>
    <col min="10509" max="10509" width="18" style="1" customWidth="1"/>
    <col min="10510" max="10510" width="21.6640625" style="1" customWidth="1"/>
    <col min="10511" max="10512" width="9.109375" style="1" customWidth="1"/>
    <col min="10513" max="10513" width="41.88671875" style="1" customWidth="1"/>
    <col min="10514" max="10514" width="9.33203125" style="1" bestFit="1" customWidth="1"/>
    <col min="10515" max="10515" width="14" style="1" customWidth="1"/>
    <col min="10516" max="10516" width="9.109375" style="1"/>
    <col min="10517" max="10517" width="41.44140625" style="1" customWidth="1"/>
    <col min="10518" max="10518" width="9.33203125" style="1" bestFit="1" customWidth="1"/>
    <col min="10519" max="10519" width="13.6640625" style="1" customWidth="1"/>
    <col min="10520" max="10520" width="9.109375" style="1"/>
    <col min="10521" max="10521" width="11.6640625" style="1" bestFit="1" customWidth="1"/>
    <col min="10522" max="10522" width="9.109375" style="1"/>
    <col min="10523" max="10528" width="9.109375" style="1" customWidth="1"/>
    <col min="10529" max="10529" width="11.33203125" style="1" bestFit="1" customWidth="1"/>
    <col min="10530" max="10743" width="9.109375" style="1"/>
    <col min="10744" max="10744" width="3.6640625" style="1" customWidth="1"/>
    <col min="10745" max="10745" width="21.109375" style="1" customWidth="1"/>
    <col min="10746" max="10746" width="31.44140625" style="1" customWidth="1"/>
    <col min="10747" max="10747" width="11.44140625" style="1" customWidth="1"/>
    <col min="10748" max="10748" width="13.6640625" style="1" customWidth="1"/>
    <col min="10749" max="10749" width="6.5546875" style="1" customWidth="1"/>
    <col min="10750" max="10750" width="17.44140625" style="1" customWidth="1"/>
    <col min="10751" max="10751" width="9.33203125" style="1" customWidth="1"/>
    <col min="10752" max="10752" width="6" style="1" customWidth="1"/>
    <col min="10753" max="10753" width="7.44140625" style="1" customWidth="1"/>
    <col min="10754" max="10754" width="6.44140625" style="1" customWidth="1"/>
    <col min="10755" max="10755" width="14.44140625" style="1" customWidth="1"/>
    <col min="10756" max="10756" width="12" style="1" customWidth="1"/>
    <col min="10757" max="10757" width="10.6640625" style="1" customWidth="1"/>
    <col min="10758" max="10758" width="7.88671875" style="1" customWidth="1"/>
    <col min="10759" max="10759" width="19.33203125" style="1" customWidth="1"/>
    <col min="10760" max="10760" width="9" style="1" customWidth="1"/>
    <col min="10761" max="10761" width="6.6640625" style="1" customWidth="1"/>
    <col min="10762" max="10762" width="9.5546875" style="1" customWidth="1"/>
    <col min="10763" max="10763" width="16.88671875" style="1" customWidth="1"/>
    <col min="10764" max="10764" width="10.6640625" style="1" customWidth="1"/>
    <col min="10765" max="10765" width="18" style="1" customWidth="1"/>
    <col min="10766" max="10766" width="21.6640625" style="1" customWidth="1"/>
    <col min="10767" max="10768" width="9.109375" style="1" customWidth="1"/>
    <col min="10769" max="10769" width="41.88671875" style="1" customWidth="1"/>
    <col min="10770" max="10770" width="9.33203125" style="1" bestFit="1" customWidth="1"/>
    <col min="10771" max="10771" width="14" style="1" customWidth="1"/>
    <col min="10772" max="10772" width="9.109375" style="1"/>
    <col min="10773" max="10773" width="41.44140625" style="1" customWidth="1"/>
    <col min="10774" max="10774" width="9.33203125" style="1" bestFit="1" customWidth="1"/>
    <col min="10775" max="10775" width="13.6640625" style="1" customWidth="1"/>
    <col min="10776" max="10776" width="9.109375" style="1"/>
    <col min="10777" max="10777" width="11.6640625" style="1" bestFit="1" customWidth="1"/>
    <col min="10778" max="10778" width="9.109375" style="1"/>
    <col min="10779" max="10784" width="9.109375" style="1" customWidth="1"/>
    <col min="10785" max="10785" width="11.33203125" style="1" bestFit="1" customWidth="1"/>
    <col min="10786" max="10999" width="9.109375" style="1"/>
    <col min="11000" max="11000" width="3.6640625" style="1" customWidth="1"/>
    <col min="11001" max="11001" width="21.109375" style="1" customWidth="1"/>
    <col min="11002" max="11002" width="31.44140625" style="1" customWidth="1"/>
    <col min="11003" max="11003" width="11.44140625" style="1" customWidth="1"/>
    <col min="11004" max="11004" width="13.6640625" style="1" customWidth="1"/>
    <col min="11005" max="11005" width="6.5546875" style="1" customWidth="1"/>
    <col min="11006" max="11006" width="17.44140625" style="1" customWidth="1"/>
    <col min="11007" max="11007" width="9.33203125" style="1" customWidth="1"/>
    <col min="11008" max="11008" width="6" style="1" customWidth="1"/>
    <col min="11009" max="11009" width="7.44140625" style="1" customWidth="1"/>
    <col min="11010" max="11010" width="6.44140625" style="1" customWidth="1"/>
    <col min="11011" max="11011" width="14.44140625" style="1" customWidth="1"/>
    <col min="11012" max="11012" width="12" style="1" customWidth="1"/>
    <col min="11013" max="11013" width="10.6640625" style="1" customWidth="1"/>
    <col min="11014" max="11014" width="7.88671875" style="1" customWidth="1"/>
    <col min="11015" max="11015" width="19.33203125" style="1" customWidth="1"/>
    <col min="11016" max="11016" width="9" style="1" customWidth="1"/>
    <col min="11017" max="11017" width="6.6640625" style="1" customWidth="1"/>
    <col min="11018" max="11018" width="9.5546875" style="1" customWidth="1"/>
    <col min="11019" max="11019" width="16.88671875" style="1" customWidth="1"/>
    <col min="11020" max="11020" width="10.6640625" style="1" customWidth="1"/>
    <col min="11021" max="11021" width="18" style="1" customWidth="1"/>
    <col min="11022" max="11022" width="21.6640625" style="1" customWidth="1"/>
    <col min="11023" max="11024" width="9.109375" style="1" customWidth="1"/>
    <col min="11025" max="11025" width="41.88671875" style="1" customWidth="1"/>
    <col min="11026" max="11026" width="9.33203125" style="1" bestFit="1" customWidth="1"/>
    <col min="11027" max="11027" width="14" style="1" customWidth="1"/>
    <col min="11028" max="11028" width="9.109375" style="1"/>
    <col min="11029" max="11029" width="41.44140625" style="1" customWidth="1"/>
    <col min="11030" max="11030" width="9.33203125" style="1" bestFit="1" customWidth="1"/>
    <col min="11031" max="11031" width="13.6640625" style="1" customWidth="1"/>
    <col min="11032" max="11032" width="9.109375" style="1"/>
    <col min="11033" max="11033" width="11.6640625" style="1" bestFit="1" customWidth="1"/>
    <col min="11034" max="11034" width="9.109375" style="1"/>
    <col min="11035" max="11040" width="9.109375" style="1" customWidth="1"/>
    <col min="11041" max="11041" width="11.33203125" style="1" bestFit="1" customWidth="1"/>
    <col min="11042" max="11255" width="9.109375" style="1"/>
    <col min="11256" max="11256" width="3.6640625" style="1" customWidth="1"/>
    <col min="11257" max="11257" width="21.109375" style="1" customWidth="1"/>
    <col min="11258" max="11258" width="31.44140625" style="1" customWidth="1"/>
    <col min="11259" max="11259" width="11.44140625" style="1" customWidth="1"/>
    <col min="11260" max="11260" width="13.6640625" style="1" customWidth="1"/>
    <col min="11261" max="11261" width="6.5546875" style="1" customWidth="1"/>
    <col min="11262" max="11262" width="17.44140625" style="1" customWidth="1"/>
    <col min="11263" max="11263" width="9.33203125" style="1" customWidth="1"/>
    <col min="11264" max="11264" width="6" style="1" customWidth="1"/>
    <col min="11265" max="11265" width="7.44140625" style="1" customWidth="1"/>
    <col min="11266" max="11266" width="6.44140625" style="1" customWidth="1"/>
    <col min="11267" max="11267" width="14.44140625" style="1" customWidth="1"/>
    <col min="11268" max="11268" width="12" style="1" customWidth="1"/>
    <col min="11269" max="11269" width="10.6640625" style="1" customWidth="1"/>
    <col min="11270" max="11270" width="7.88671875" style="1" customWidth="1"/>
    <col min="11271" max="11271" width="19.33203125" style="1" customWidth="1"/>
    <col min="11272" max="11272" width="9" style="1" customWidth="1"/>
    <col min="11273" max="11273" width="6.6640625" style="1" customWidth="1"/>
    <col min="11274" max="11274" width="9.5546875" style="1" customWidth="1"/>
    <col min="11275" max="11275" width="16.88671875" style="1" customWidth="1"/>
    <col min="11276" max="11276" width="10.6640625" style="1" customWidth="1"/>
    <col min="11277" max="11277" width="18" style="1" customWidth="1"/>
    <col min="11278" max="11278" width="21.6640625" style="1" customWidth="1"/>
    <col min="11279" max="11280" width="9.109375" style="1" customWidth="1"/>
    <col min="11281" max="11281" width="41.88671875" style="1" customWidth="1"/>
    <col min="11282" max="11282" width="9.33203125" style="1" bestFit="1" customWidth="1"/>
    <col min="11283" max="11283" width="14" style="1" customWidth="1"/>
    <col min="11284" max="11284" width="9.109375" style="1"/>
    <col min="11285" max="11285" width="41.44140625" style="1" customWidth="1"/>
    <col min="11286" max="11286" width="9.33203125" style="1" bestFit="1" customWidth="1"/>
    <col min="11287" max="11287" width="13.6640625" style="1" customWidth="1"/>
    <col min="11288" max="11288" width="9.109375" style="1"/>
    <col min="11289" max="11289" width="11.6640625" style="1" bestFit="1" customWidth="1"/>
    <col min="11290" max="11290" width="9.109375" style="1"/>
    <col min="11291" max="11296" width="9.109375" style="1" customWidth="1"/>
    <col min="11297" max="11297" width="11.33203125" style="1" bestFit="1" customWidth="1"/>
    <col min="11298" max="11511" width="9.109375" style="1"/>
    <col min="11512" max="11512" width="3.6640625" style="1" customWidth="1"/>
    <col min="11513" max="11513" width="21.109375" style="1" customWidth="1"/>
    <col min="11514" max="11514" width="31.44140625" style="1" customWidth="1"/>
    <col min="11515" max="11515" width="11.44140625" style="1" customWidth="1"/>
    <col min="11516" max="11516" width="13.6640625" style="1" customWidth="1"/>
    <col min="11517" max="11517" width="6.5546875" style="1" customWidth="1"/>
    <col min="11518" max="11518" width="17.44140625" style="1" customWidth="1"/>
    <col min="11519" max="11519" width="9.33203125" style="1" customWidth="1"/>
    <col min="11520" max="11520" width="6" style="1" customWidth="1"/>
    <col min="11521" max="11521" width="7.44140625" style="1" customWidth="1"/>
    <col min="11522" max="11522" width="6.44140625" style="1" customWidth="1"/>
    <col min="11523" max="11523" width="14.44140625" style="1" customWidth="1"/>
    <col min="11524" max="11524" width="12" style="1" customWidth="1"/>
    <col min="11525" max="11525" width="10.6640625" style="1" customWidth="1"/>
    <col min="11526" max="11526" width="7.88671875" style="1" customWidth="1"/>
    <col min="11527" max="11527" width="19.33203125" style="1" customWidth="1"/>
    <col min="11528" max="11528" width="9" style="1" customWidth="1"/>
    <col min="11529" max="11529" width="6.6640625" style="1" customWidth="1"/>
    <col min="11530" max="11530" width="9.5546875" style="1" customWidth="1"/>
    <col min="11531" max="11531" width="16.88671875" style="1" customWidth="1"/>
    <col min="11532" max="11532" width="10.6640625" style="1" customWidth="1"/>
    <col min="11533" max="11533" width="18" style="1" customWidth="1"/>
    <col min="11534" max="11534" width="21.6640625" style="1" customWidth="1"/>
    <col min="11535" max="11536" width="9.109375" style="1" customWidth="1"/>
    <col min="11537" max="11537" width="41.88671875" style="1" customWidth="1"/>
    <col min="11538" max="11538" width="9.33203125" style="1" bestFit="1" customWidth="1"/>
    <col min="11539" max="11539" width="14" style="1" customWidth="1"/>
    <col min="11540" max="11540" width="9.109375" style="1"/>
    <col min="11541" max="11541" width="41.44140625" style="1" customWidth="1"/>
    <col min="11542" max="11542" width="9.33203125" style="1" bestFit="1" customWidth="1"/>
    <col min="11543" max="11543" width="13.6640625" style="1" customWidth="1"/>
    <col min="11544" max="11544" width="9.109375" style="1"/>
    <col min="11545" max="11545" width="11.6640625" style="1" bestFit="1" customWidth="1"/>
    <col min="11546" max="11546" width="9.109375" style="1"/>
    <col min="11547" max="11552" width="9.109375" style="1" customWidth="1"/>
    <col min="11553" max="11553" width="11.33203125" style="1" bestFit="1" customWidth="1"/>
    <col min="11554" max="11767" width="9.109375" style="1"/>
    <col min="11768" max="11768" width="3.6640625" style="1" customWidth="1"/>
    <col min="11769" max="11769" width="21.109375" style="1" customWidth="1"/>
    <col min="11770" max="11770" width="31.44140625" style="1" customWidth="1"/>
    <col min="11771" max="11771" width="11.44140625" style="1" customWidth="1"/>
    <col min="11772" max="11772" width="13.6640625" style="1" customWidth="1"/>
    <col min="11773" max="11773" width="6.5546875" style="1" customWidth="1"/>
    <col min="11774" max="11774" width="17.44140625" style="1" customWidth="1"/>
    <col min="11775" max="11775" width="9.33203125" style="1" customWidth="1"/>
    <col min="11776" max="11776" width="6" style="1" customWidth="1"/>
    <col min="11777" max="11777" width="7.44140625" style="1" customWidth="1"/>
    <col min="11778" max="11778" width="6.44140625" style="1" customWidth="1"/>
    <col min="11779" max="11779" width="14.44140625" style="1" customWidth="1"/>
    <col min="11780" max="11780" width="12" style="1" customWidth="1"/>
    <col min="11781" max="11781" width="10.6640625" style="1" customWidth="1"/>
    <col min="11782" max="11782" width="7.88671875" style="1" customWidth="1"/>
    <col min="11783" max="11783" width="19.33203125" style="1" customWidth="1"/>
    <col min="11784" max="11784" width="9" style="1" customWidth="1"/>
    <col min="11785" max="11785" width="6.6640625" style="1" customWidth="1"/>
    <col min="11786" max="11786" width="9.5546875" style="1" customWidth="1"/>
    <col min="11787" max="11787" width="16.88671875" style="1" customWidth="1"/>
    <col min="11788" max="11788" width="10.6640625" style="1" customWidth="1"/>
    <col min="11789" max="11789" width="18" style="1" customWidth="1"/>
    <col min="11790" max="11790" width="21.6640625" style="1" customWidth="1"/>
    <col min="11791" max="11792" width="9.109375" style="1" customWidth="1"/>
    <col min="11793" max="11793" width="41.88671875" style="1" customWidth="1"/>
    <col min="11794" max="11794" width="9.33203125" style="1" bestFit="1" customWidth="1"/>
    <col min="11795" max="11795" width="14" style="1" customWidth="1"/>
    <col min="11796" max="11796" width="9.109375" style="1"/>
    <col min="11797" max="11797" width="41.44140625" style="1" customWidth="1"/>
    <col min="11798" max="11798" width="9.33203125" style="1" bestFit="1" customWidth="1"/>
    <col min="11799" max="11799" width="13.6640625" style="1" customWidth="1"/>
    <col min="11800" max="11800" width="9.109375" style="1"/>
    <col min="11801" max="11801" width="11.6640625" style="1" bestFit="1" customWidth="1"/>
    <col min="11802" max="11802" width="9.109375" style="1"/>
    <col min="11803" max="11808" width="9.109375" style="1" customWidth="1"/>
    <col min="11809" max="11809" width="11.33203125" style="1" bestFit="1" customWidth="1"/>
    <col min="11810" max="12023" width="9.109375" style="1"/>
    <col min="12024" max="12024" width="3.6640625" style="1" customWidth="1"/>
    <col min="12025" max="12025" width="21.109375" style="1" customWidth="1"/>
    <col min="12026" max="12026" width="31.44140625" style="1" customWidth="1"/>
    <col min="12027" max="12027" width="11.44140625" style="1" customWidth="1"/>
    <col min="12028" max="12028" width="13.6640625" style="1" customWidth="1"/>
    <col min="12029" max="12029" width="6.5546875" style="1" customWidth="1"/>
    <col min="12030" max="12030" width="17.44140625" style="1" customWidth="1"/>
    <col min="12031" max="12031" width="9.33203125" style="1" customWidth="1"/>
    <col min="12032" max="12032" width="6" style="1" customWidth="1"/>
    <col min="12033" max="12033" width="7.44140625" style="1" customWidth="1"/>
    <col min="12034" max="12034" width="6.44140625" style="1" customWidth="1"/>
    <col min="12035" max="12035" width="14.44140625" style="1" customWidth="1"/>
    <col min="12036" max="12036" width="12" style="1" customWidth="1"/>
    <col min="12037" max="12037" width="10.6640625" style="1" customWidth="1"/>
    <col min="12038" max="12038" width="7.88671875" style="1" customWidth="1"/>
    <col min="12039" max="12039" width="19.33203125" style="1" customWidth="1"/>
    <col min="12040" max="12040" width="9" style="1" customWidth="1"/>
    <col min="12041" max="12041" width="6.6640625" style="1" customWidth="1"/>
    <col min="12042" max="12042" width="9.5546875" style="1" customWidth="1"/>
    <col min="12043" max="12043" width="16.88671875" style="1" customWidth="1"/>
    <col min="12044" max="12044" width="10.6640625" style="1" customWidth="1"/>
    <col min="12045" max="12045" width="18" style="1" customWidth="1"/>
    <col min="12046" max="12046" width="21.6640625" style="1" customWidth="1"/>
    <col min="12047" max="12048" width="9.109375" style="1" customWidth="1"/>
    <col min="12049" max="12049" width="41.88671875" style="1" customWidth="1"/>
    <col min="12050" max="12050" width="9.33203125" style="1" bestFit="1" customWidth="1"/>
    <col min="12051" max="12051" width="14" style="1" customWidth="1"/>
    <col min="12052" max="12052" width="9.109375" style="1"/>
    <col min="12053" max="12053" width="41.44140625" style="1" customWidth="1"/>
    <col min="12054" max="12054" width="9.33203125" style="1" bestFit="1" customWidth="1"/>
    <col min="12055" max="12055" width="13.6640625" style="1" customWidth="1"/>
    <col min="12056" max="12056" width="9.109375" style="1"/>
    <col min="12057" max="12057" width="11.6640625" style="1" bestFit="1" customWidth="1"/>
    <col min="12058" max="12058" width="9.109375" style="1"/>
    <col min="12059" max="12064" width="9.109375" style="1" customWidth="1"/>
    <col min="12065" max="12065" width="11.33203125" style="1" bestFit="1" customWidth="1"/>
    <col min="12066" max="12279" width="9.109375" style="1"/>
    <col min="12280" max="12280" width="3.6640625" style="1" customWidth="1"/>
    <col min="12281" max="12281" width="21.109375" style="1" customWidth="1"/>
    <col min="12282" max="12282" width="31.44140625" style="1" customWidth="1"/>
    <col min="12283" max="12283" width="11.44140625" style="1" customWidth="1"/>
    <col min="12284" max="12284" width="13.6640625" style="1" customWidth="1"/>
    <col min="12285" max="12285" width="6.5546875" style="1" customWidth="1"/>
    <col min="12286" max="12286" width="17.44140625" style="1" customWidth="1"/>
    <col min="12287" max="12287" width="9.33203125" style="1" customWidth="1"/>
    <col min="12288" max="12288" width="6" style="1" customWidth="1"/>
    <col min="12289" max="12289" width="7.44140625" style="1" customWidth="1"/>
    <col min="12290" max="12290" width="6.44140625" style="1" customWidth="1"/>
    <col min="12291" max="12291" width="14.44140625" style="1" customWidth="1"/>
    <col min="12292" max="12292" width="12" style="1" customWidth="1"/>
    <col min="12293" max="12293" width="10.6640625" style="1" customWidth="1"/>
    <col min="12294" max="12294" width="7.88671875" style="1" customWidth="1"/>
    <col min="12295" max="12295" width="19.33203125" style="1" customWidth="1"/>
    <col min="12296" max="12296" width="9" style="1" customWidth="1"/>
    <col min="12297" max="12297" width="6.6640625" style="1" customWidth="1"/>
    <col min="12298" max="12298" width="9.5546875" style="1" customWidth="1"/>
    <col min="12299" max="12299" width="16.88671875" style="1" customWidth="1"/>
    <col min="12300" max="12300" width="10.6640625" style="1" customWidth="1"/>
    <col min="12301" max="12301" width="18" style="1" customWidth="1"/>
    <col min="12302" max="12302" width="21.6640625" style="1" customWidth="1"/>
    <col min="12303" max="12304" width="9.109375" style="1" customWidth="1"/>
    <col min="12305" max="12305" width="41.88671875" style="1" customWidth="1"/>
    <col min="12306" max="12306" width="9.33203125" style="1" bestFit="1" customWidth="1"/>
    <col min="12307" max="12307" width="14" style="1" customWidth="1"/>
    <col min="12308" max="12308" width="9.109375" style="1"/>
    <col min="12309" max="12309" width="41.44140625" style="1" customWidth="1"/>
    <col min="12310" max="12310" width="9.33203125" style="1" bestFit="1" customWidth="1"/>
    <col min="12311" max="12311" width="13.6640625" style="1" customWidth="1"/>
    <col min="12312" max="12312" width="9.109375" style="1"/>
    <col min="12313" max="12313" width="11.6640625" style="1" bestFit="1" customWidth="1"/>
    <col min="12314" max="12314" width="9.109375" style="1"/>
    <col min="12315" max="12320" width="9.109375" style="1" customWidth="1"/>
    <col min="12321" max="12321" width="11.33203125" style="1" bestFit="1" customWidth="1"/>
    <col min="12322" max="12535" width="9.109375" style="1"/>
    <col min="12536" max="12536" width="3.6640625" style="1" customWidth="1"/>
    <col min="12537" max="12537" width="21.109375" style="1" customWidth="1"/>
    <col min="12538" max="12538" width="31.44140625" style="1" customWidth="1"/>
    <col min="12539" max="12539" width="11.44140625" style="1" customWidth="1"/>
    <col min="12540" max="12540" width="13.6640625" style="1" customWidth="1"/>
    <col min="12541" max="12541" width="6.5546875" style="1" customWidth="1"/>
    <col min="12542" max="12542" width="17.44140625" style="1" customWidth="1"/>
    <col min="12543" max="12543" width="9.33203125" style="1" customWidth="1"/>
    <col min="12544" max="12544" width="6" style="1" customWidth="1"/>
    <col min="12545" max="12545" width="7.44140625" style="1" customWidth="1"/>
    <col min="12546" max="12546" width="6.44140625" style="1" customWidth="1"/>
    <col min="12547" max="12547" width="14.44140625" style="1" customWidth="1"/>
    <col min="12548" max="12548" width="12" style="1" customWidth="1"/>
    <col min="12549" max="12549" width="10.6640625" style="1" customWidth="1"/>
    <col min="12550" max="12550" width="7.88671875" style="1" customWidth="1"/>
    <col min="12551" max="12551" width="19.33203125" style="1" customWidth="1"/>
    <col min="12552" max="12552" width="9" style="1" customWidth="1"/>
    <col min="12553" max="12553" width="6.6640625" style="1" customWidth="1"/>
    <col min="12554" max="12554" width="9.5546875" style="1" customWidth="1"/>
    <col min="12555" max="12555" width="16.88671875" style="1" customWidth="1"/>
    <col min="12556" max="12556" width="10.6640625" style="1" customWidth="1"/>
    <col min="12557" max="12557" width="18" style="1" customWidth="1"/>
    <col min="12558" max="12558" width="21.6640625" style="1" customWidth="1"/>
    <col min="12559" max="12560" width="9.109375" style="1" customWidth="1"/>
    <col min="12561" max="12561" width="41.88671875" style="1" customWidth="1"/>
    <col min="12562" max="12562" width="9.33203125" style="1" bestFit="1" customWidth="1"/>
    <col min="12563" max="12563" width="14" style="1" customWidth="1"/>
    <col min="12564" max="12564" width="9.109375" style="1"/>
    <col min="12565" max="12565" width="41.44140625" style="1" customWidth="1"/>
    <col min="12566" max="12566" width="9.33203125" style="1" bestFit="1" customWidth="1"/>
    <col min="12567" max="12567" width="13.6640625" style="1" customWidth="1"/>
    <col min="12568" max="12568" width="9.109375" style="1"/>
    <col min="12569" max="12569" width="11.6640625" style="1" bestFit="1" customWidth="1"/>
    <col min="12570" max="12570" width="9.109375" style="1"/>
    <col min="12571" max="12576" width="9.109375" style="1" customWidth="1"/>
    <col min="12577" max="12577" width="11.33203125" style="1" bestFit="1" customWidth="1"/>
    <col min="12578" max="12791" width="9.109375" style="1"/>
    <col min="12792" max="12792" width="3.6640625" style="1" customWidth="1"/>
    <col min="12793" max="12793" width="21.109375" style="1" customWidth="1"/>
    <col min="12794" max="12794" width="31.44140625" style="1" customWidth="1"/>
    <col min="12795" max="12795" width="11.44140625" style="1" customWidth="1"/>
    <col min="12796" max="12796" width="13.6640625" style="1" customWidth="1"/>
    <col min="12797" max="12797" width="6.5546875" style="1" customWidth="1"/>
    <col min="12798" max="12798" width="17.44140625" style="1" customWidth="1"/>
    <col min="12799" max="12799" width="9.33203125" style="1" customWidth="1"/>
    <col min="12800" max="12800" width="6" style="1" customWidth="1"/>
    <col min="12801" max="12801" width="7.44140625" style="1" customWidth="1"/>
    <col min="12802" max="12802" width="6.44140625" style="1" customWidth="1"/>
    <col min="12803" max="12803" width="14.44140625" style="1" customWidth="1"/>
    <col min="12804" max="12804" width="12" style="1" customWidth="1"/>
    <col min="12805" max="12805" width="10.6640625" style="1" customWidth="1"/>
    <col min="12806" max="12806" width="7.88671875" style="1" customWidth="1"/>
    <col min="12807" max="12807" width="19.33203125" style="1" customWidth="1"/>
    <col min="12808" max="12808" width="9" style="1" customWidth="1"/>
    <col min="12809" max="12809" width="6.6640625" style="1" customWidth="1"/>
    <col min="12810" max="12810" width="9.5546875" style="1" customWidth="1"/>
    <col min="12811" max="12811" width="16.88671875" style="1" customWidth="1"/>
    <col min="12812" max="12812" width="10.6640625" style="1" customWidth="1"/>
    <col min="12813" max="12813" width="18" style="1" customWidth="1"/>
    <col min="12814" max="12814" width="21.6640625" style="1" customWidth="1"/>
    <col min="12815" max="12816" width="9.109375" style="1" customWidth="1"/>
    <col min="12817" max="12817" width="41.88671875" style="1" customWidth="1"/>
    <col min="12818" max="12818" width="9.33203125" style="1" bestFit="1" customWidth="1"/>
    <col min="12819" max="12819" width="14" style="1" customWidth="1"/>
    <col min="12820" max="12820" width="9.109375" style="1"/>
    <col min="12821" max="12821" width="41.44140625" style="1" customWidth="1"/>
    <col min="12822" max="12822" width="9.33203125" style="1" bestFit="1" customWidth="1"/>
    <col min="12823" max="12823" width="13.6640625" style="1" customWidth="1"/>
    <col min="12824" max="12824" width="9.109375" style="1"/>
    <col min="12825" max="12825" width="11.6640625" style="1" bestFit="1" customWidth="1"/>
    <col min="12826" max="12826" width="9.109375" style="1"/>
    <col min="12827" max="12832" width="9.109375" style="1" customWidth="1"/>
    <col min="12833" max="12833" width="11.33203125" style="1" bestFit="1" customWidth="1"/>
    <col min="12834" max="13047" width="9.109375" style="1"/>
    <col min="13048" max="13048" width="3.6640625" style="1" customWidth="1"/>
    <col min="13049" max="13049" width="21.109375" style="1" customWidth="1"/>
    <col min="13050" max="13050" width="31.44140625" style="1" customWidth="1"/>
    <col min="13051" max="13051" width="11.44140625" style="1" customWidth="1"/>
    <col min="13052" max="13052" width="13.6640625" style="1" customWidth="1"/>
    <col min="13053" max="13053" width="6.5546875" style="1" customWidth="1"/>
    <col min="13054" max="13054" width="17.44140625" style="1" customWidth="1"/>
    <col min="13055" max="13055" width="9.33203125" style="1" customWidth="1"/>
    <col min="13056" max="13056" width="6" style="1" customWidth="1"/>
    <col min="13057" max="13057" width="7.44140625" style="1" customWidth="1"/>
    <col min="13058" max="13058" width="6.44140625" style="1" customWidth="1"/>
    <col min="13059" max="13059" width="14.44140625" style="1" customWidth="1"/>
    <col min="13060" max="13060" width="12" style="1" customWidth="1"/>
    <col min="13061" max="13061" width="10.6640625" style="1" customWidth="1"/>
    <col min="13062" max="13062" width="7.88671875" style="1" customWidth="1"/>
    <col min="13063" max="13063" width="19.33203125" style="1" customWidth="1"/>
    <col min="13064" max="13064" width="9" style="1" customWidth="1"/>
    <col min="13065" max="13065" width="6.6640625" style="1" customWidth="1"/>
    <col min="13066" max="13066" width="9.5546875" style="1" customWidth="1"/>
    <col min="13067" max="13067" width="16.88671875" style="1" customWidth="1"/>
    <col min="13068" max="13068" width="10.6640625" style="1" customWidth="1"/>
    <col min="13069" max="13069" width="18" style="1" customWidth="1"/>
    <col min="13070" max="13070" width="21.6640625" style="1" customWidth="1"/>
    <col min="13071" max="13072" width="9.109375" style="1" customWidth="1"/>
    <col min="13073" max="13073" width="41.88671875" style="1" customWidth="1"/>
    <col min="13074" max="13074" width="9.33203125" style="1" bestFit="1" customWidth="1"/>
    <col min="13075" max="13075" width="14" style="1" customWidth="1"/>
    <col min="13076" max="13076" width="9.109375" style="1"/>
    <col min="13077" max="13077" width="41.44140625" style="1" customWidth="1"/>
    <col min="13078" max="13078" width="9.33203125" style="1" bestFit="1" customWidth="1"/>
    <col min="13079" max="13079" width="13.6640625" style="1" customWidth="1"/>
    <col min="13080" max="13080" width="9.109375" style="1"/>
    <col min="13081" max="13081" width="11.6640625" style="1" bestFit="1" customWidth="1"/>
    <col min="13082" max="13082" width="9.109375" style="1"/>
    <col min="13083" max="13088" width="9.109375" style="1" customWidth="1"/>
    <col min="13089" max="13089" width="11.33203125" style="1" bestFit="1" customWidth="1"/>
    <col min="13090" max="13303" width="9.109375" style="1"/>
    <col min="13304" max="13304" width="3.6640625" style="1" customWidth="1"/>
    <col min="13305" max="13305" width="21.109375" style="1" customWidth="1"/>
    <col min="13306" max="13306" width="31.44140625" style="1" customWidth="1"/>
    <col min="13307" max="13307" width="11.44140625" style="1" customWidth="1"/>
    <col min="13308" max="13308" width="13.6640625" style="1" customWidth="1"/>
    <col min="13309" max="13309" width="6.5546875" style="1" customWidth="1"/>
    <col min="13310" max="13310" width="17.44140625" style="1" customWidth="1"/>
    <col min="13311" max="13311" width="9.33203125" style="1" customWidth="1"/>
    <col min="13312" max="13312" width="6" style="1" customWidth="1"/>
    <col min="13313" max="13313" width="7.44140625" style="1" customWidth="1"/>
    <col min="13314" max="13314" width="6.44140625" style="1" customWidth="1"/>
    <col min="13315" max="13315" width="14.44140625" style="1" customWidth="1"/>
    <col min="13316" max="13316" width="12" style="1" customWidth="1"/>
    <col min="13317" max="13317" width="10.6640625" style="1" customWidth="1"/>
    <col min="13318" max="13318" width="7.88671875" style="1" customWidth="1"/>
    <col min="13319" max="13319" width="19.33203125" style="1" customWidth="1"/>
    <col min="13320" max="13320" width="9" style="1" customWidth="1"/>
    <col min="13321" max="13321" width="6.6640625" style="1" customWidth="1"/>
    <col min="13322" max="13322" width="9.5546875" style="1" customWidth="1"/>
    <col min="13323" max="13323" width="16.88671875" style="1" customWidth="1"/>
    <col min="13324" max="13324" width="10.6640625" style="1" customWidth="1"/>
    <col min="13325" max="13325" width="18" style="1" customWidth="1"/>
    <col min="13326" max="13326" width="21.6640625" style="1" customWidth="1"/>
    <col min="13327" max="13328" width="9.109375" style="1" customWidth="1"/>
    <col min="13329" max="13329" width="41.88671875" style="1" customWidth="1"/>
    <col min="13330" max="13330" width="9.33203125" style="1" bestFit="1" customWidth="1"/>
    <col min="13331" max="13331" width="14" style="1" customWidth="1"/>
    <col min="13332" max="13332" width="9.109375" style="1"/>
    <col min="13333" max="13333" width="41.44140625" style="1" customWidth="1"/>
    <col min="13334" max="13334" width="9.33203125" style="1" bestFit="1" customWidth="1"/>
    <col min="13335" max="13335" width="13.6640625" style="1" customWidth="1"/>
    <col min="13336" max="13336" width="9.109375" style="1"/>
    <col min="13337" max="13337" width="11.6640625" style="1" bestFit="1" customWidth="1"/>
    <col min="13338" max="13338" width="9.109375" style="1"/>
    <col min="13339" max="13344" width="9.109375" style="1" customWidth="1"/>
    <col min="13345" max="13345" width="11.33203125" style="1" bestFit="1" customWidth="1"/>
    <col min="13346" max="13559" width="9.109375" style="1"/>
    <col min="13560" max="13560" width="3.6640625" style="1" customWidth="1"/>
    <col min="13561" max="13561" width="21.109375" style="1" customWidth="1"/>
    <col min="13562" max="13562" width="31.44140625" style="1" customWidth="1"/>
    <col min="13563" max="13563" width="11.44140625" style="1" customWidth="1"/>
    <col min="13564" max="13564" width="13.6640625" style="1" customWidth="1"/>
    <col min="13565" max="13565" width="6.5546875" style="1" customWidth="1"/>
    <col min="13566" max="13566" width="17.44140625" style="1" customWidth="1"/>
    <col min="13567" max="13567" width="9.33203125" style="1" customWidth="1"/>
    <col min="13568" max="13568" width="6" style="1" customWidth="1"/>
    <col min="13569" max="13569" width="7.44140625" style="1" customWidth="1"/>
    <col min="13570" max="13570" width="6.44140625" style="1" customWidth="1"/>
    <col min="13571" max="13571" width="14.44140625" style="1" customWidth="1"/>
    <col min="13572" max="13572" width="12" style="1" customWidth="1"/>
    <col min="13573" max="13573" width="10.6640625" style="1" customWidth="1"/>
    <col min="13574" max="13574" width="7.88671875" style="1" customWidth="1"/>
    <col min="13575" max="13575" width="19.33203125" style="1" customWidth="1"/>
    <col min="13576" max="13576" width="9" style="1" customWidth="1"/>
    <col min="13577" max="13577" width="6.6640625" style="1" customWidth="1"/>
    <col min="13578" max="13578" width="9.5546875" style="1" customWidth="1"/>
    <col min="13579" max="13579" width="16.88671875" style="1" customWidth="1"/>
    <col min="13580" max="13580" width="10.6640625" style="1" customWidth="1"/>
    <col min="13581" max="13581" width="18" style="1" customWidth="1"/>
    <col min="13582" max="13582" width="21.6640625" style="1" customWidth="1"/>
    <col min="13583" max="13584" width="9.109375" style="1" customWidth="1"/>
    <col min="13585" max="13585" width="41.88671875" style="1" customWidth="1"/>
    <col min="13586" max="13586" width="9.33203125" style="1" bestFit="1" customWidth="1"/>
    <col min="13587" max="13587" width="14" style="1" customWidth="1"/>
    <col min="13588" max="13588" width="9.109375" style="1"/>
    <col min="13589" max="13589" width="41.44140625" style="1" customWidth="1"/>
    <col min="13590" max="13590" width="9.33203125" style="1" bestFit="1" customWidth="1"/>
    <col min="13591" max="13591" width="13.6640625" style="1" customWidth="1"/>
    <col min="13592" max="13592" width="9.109375" style="1"/>
    <col min="13593" max="13593" width="11.6640625" style="1" bestFit="1" customWidth="1"/>
    <col min="13594" max="13594" width="9.109375" style="1"/>
    <col min="13595" max="13600" width="9.109375" style="1" customWidth="1"/>
    <col min="13601" max="13601" width="11.33203125" style="1" bestFit="1" customWidth="1"/>
    <col min="13602" max="13815" width="9.109375" style="1"/>
    <col min="13816" max="13816" width="3.6640625" style="1" customWidth="1"/>
    <col min="13817" max="13817" width="21.109375" style="1" customWidth="1"/>
    <col min="13818" max="13818" width="31.44140625" style="1" customWidth="1"/>
    <col min="13819" max="13819" width="11.44140625" style="1" customWidth="1"/>
    <col min="13820" max="13820" width="13.6640625" style="1" customWidth="1"/>
    <col min="13821" max="13821" width="6.5546875" style="1" customWidth="1"/>
    <col min="13822" max="13822" width="17.44140625" style="1" customWidth="1"/>
    <col min="13823" max="13823" width="9.33203125" style="1" customWidth="1"/>
    <col min="13824" max="13824" width="6" style="1" customWidth="1"/>
    <col min="13825" max="13825" width="7.44140625" style="1" customWidth="1"/>
    <col min="13826" max="13826" width="6.44140625" style="1" customWidth="1"/>
    <col min="13827" max="13827" width="14.44140625" style="1" customWidth="1"/>
    <col min="13828" max="13828" width="12" style="1" customWidth="1"/>
    <col min="13829" max="13829" width="10.6640625" style="1" customWidth="1"/>
    <col min="13830" max="13830" width="7.88671875" style="1" customWidth="1"/>
    <col min="13831" max="13831" width="19.33203125" style="1" customWidth="1"/>
    <col min="13832" max="13832" width="9" style="1" customWidth="1"/>
    <col min="13833" max="13833" width="6.6640625" style="1" customWidth="1"/>
    <col min="13834" max="13834" width="9.5546875" style="1" customWidth="1"/>
    <col min="13835" max="13835" width="16.88671875" style="1" customWidth="1"/>
    <col min="13836" max="13836" width="10.6640625" style="1" customWidth="1"/>
    <col min="13837" max="13837" width="18" style="1" customWidth="1"/>
    <col min="13838" max="13838" width="21.6640625" style="1" customWidth="1"/>
    <col min="13839" max="13840" width="9.109375" style="1" customWidth="1"/>
    <col min="13841" max="13841" width="41.88671875" style="1" customWidth="1"/>
    <col min="13842" max="13842" width="9.33203125" style="1" bestFit="1" customWidth="1"/>
    <col min="13843" max="13843" width="14" style="1" customWidth="1"/>
    <col min="13844" max="13844" width="9.109375" style="1"/>
    <col min="13845" max="13845" width="41.44140625" style="1" customWidth="1"/>
    <col min="13846" max="13846" width="9.33203125" style="1" bestFit="1" customWidth="1"/>
    <col min="13847" max="13847" width="13.6640625" style="1" customWidth="1"/>
    <col min="13848" max="13848" width="9.109375" style="1"/>
    <col min="13849" max="13849" width="11.6640625" style="1" bestFit="1" customWidth="1"/>
    <col min="13850" max="13850" width="9.109375" style="1"/>
    <col min="13851" max="13856" width="9.109375" style="1" customWidth="1"/>
    <col min="13857" max="13857" width="11.33203125" style="1" bestFit="1" customWidth="1"/>
    <col min="13858" max="14071" width="9.109375" style="1"/>
    <col min="14072" max="14072" width="3.6640625" style="1" customWidth="1"/>
    <col min="14073" max="14073" width="21.109375" style="1" customWidth="1"/>
    <col min="14074" max="14074" width="31.44140625" style="1" customWidth="1"/>
    <col min="14075" max="14075" width="11.44140625" style="1" customWidth="1"/>
    <col min="14076" max="14076" width="13.6640625" style="1" customWidth="1"/>
    <col min="14077" max="14077" width="6.5546875" style="1" customWidth="1"/>
    <col min="14078" max="14078" width="17.44140625" style="1" customWidth="1"/>
    <col min="14079" max="14079" width="9.33203125" style="1" customWidth="1"/>
    <col min="14080" max="14080" width="6" style="1" customWidth="1"/>
    <col min="14081" max="14081" width="7.44140625" style="1" customWidth="1"/>
    <col min="14082" max="14082" width="6.44140625" style="1" customWidth="1"/>
    <col min="14083" max="14083" width="14.44140625" style="1" customWidth="1"/>
    <col min="14084" max="14084" width="12" style="1" customWidth="1"/>
    <col min="14085" max="14085" width="10.6640625" style="1" customWidth="1"/>
    <col min="14086" max="14086" width="7.88671875" style="1" customWidth="1"/>
    <col min="14087" max="14087" width="19.33203125" style="1" customWidth="1"/>
    <col min="14088" max="14088" width="9" style="1" customWidth="1"/>
    <col min="14089" max="14089" width="6.6640625" style="1" customWidth="1"/>
    <col min="14090" max="14090" width="9.5546875" style="1" customWidth="1"/>
    <col min="14091" max="14091" width="16.88671875" style="1" customWidth="1"/>
    <col min="14092" max="14092" width="10.6640625" style="1" customWidth="1"/>
    <col min="14093" max="14093" width="18" style="1" customWidth="1"/>
    <col min="14094" max="14094" width="21.6640625" style="1" customWidth="1"/>
    <col min="14095" max="14096" width="9.109375" style="1" customWidth="1"/>
    <col min="14097" max="14097" width="41.88671875" style="1" customWidth="1"/>
    <col min="14098" max="14098" width="9.33203125" style="1" bestFit="1" customWidth="1"/>
    <col min="14099" max="14099" width="14" style="1" customWidth="1"/>
    <col min="14100" max="14100" width="9.109375" style="1"/>
    <col min="14101" max="14101" width="41.44140625" style="1" customWidth="1"/>
    <col min="14102" max="14102" width="9.33203125" style="1" bestFit="1" customWidth="1"/>
    <col min="14103" max="14103" width="13.6640625" style="1" customWidth="1"/>
    <col min="14104" max="14104" width="9.109375" style="1"/>
    <col min="14105" max="14105" width="11.6640625" style="1" bestFit="1" customWidth="1"/>
    <col min="14106" max="14106" width="9.109375" style="1"/>
    <col min="14107" max="14112" width="9.109375" style="1" customWidth="1"/>
    <col min="14113" max="14113" width="11.33203125" style="1" bestFit="1" customWidth="1"/>
    <col min="14114" max="14327" width="9.109375" style="1"/>
    <col min="14328" max="14328" width="3.6640625" style="1" customWidth="1"/>
    <col min="14329" max="14329" width="21.109375" style="1" customWidth="1"/>
    <col min="14330" max="14330" width="31.44140625" style="1" customWidth="1"/>
    <col min="14331" max="14331" width="11.44140625" style="1" customWidth="1"/>
    <col min="14332" max="14332" width="13.6640625" style="1" customWidth="1"/>
    <col min="14333" max="14333" width="6.5546875" style="1" customWidth="1"/>
    <col min="14334" max="14334" width="17.44140625" style="1" customWidth="1"/>
    <col min="14335" max="14335" width="9.33203125" style="1" customWidth="1"/>
    <col min="14336" max="14336" width="6" style="1" customWidth="1"/>
    <col min="14337" max="14337" width="7.44140625" style="1" customWidth="1"/>
    <col min="14338" max="14338" width="6.44140625" style="1" customWidth="1"/>
    <col min="14339" max="14339" width="14.44140625" style="1" customWidth="1"/>
    <col min="14340" max="14340" width="12" style="1" customWidth="1"/>
    <col min="14341" max="14341" width="10.6640625" style="1" customWidth="1"/>
    <col min="14342" max="14342" width="7.88671875" style="1" customWidth="1"/>
    <col min="14343" max="14343" width="19.33203125" style="1" customWidth="1"/>
    <col min="14344" max="14344" width="9" style="1" customWidth="1"/>
    <col min="14345" max="14345" width="6.6640625" style="1" customWidth="1"/>
    <col min="14346" max="14346" width="9.5546875" style="1" customWidth="1"/>
    <col min="14347" max="14347" width="16.88671875" style="1" customWidth="1"/>
    <col min="14348" max="14348" width="10.6640625" style="1" customWidth="1"/>
    <col min="14349" max="14349" width="18" style="1" customWidth="1"/>
    <col min="14350" max="14350" width="21.6640625" style="1" customWidth="1"/>
    <col min="14351" max="14352" width="9.109375" style="1" customWidth="1"/>
    <col min="14353" max="14353" width="41.88671875" style="1" customWidth="1"/>
    <col min="14354" max="14354" width="9.33203125" style="1" bestFit="1" customWidth="1"/>
    <col min="14355" max="14355" width="14" style="1" customWidth="1"/>
    <col min="14356" max="14356" width="9.109375" style="1"/>
    <col min="14357" max="14357" width="41.44140625" style="1" customWidth="1"/>
    <col min="14358" max="14358" width="9.33203125" style="1" bestFit="1" customWidth="1"/>
    <col min="14359" max="14359" width="13.6640625" style="1" customWidth="1"/>
    <col min="14360" max="14360" width="9.109375" style="1"/>
    <col min="14361" max="14361" width="11.6640625" style="1" bestFit="1" customWidth="1"/>
    <col min="14362" max="14362" width="9.109375" style="1"/>
    <col min="14363" max="14368" width="9.109375" style="1" customWidth="1"/>
    <col min="14369" max="14369" width="11.33203125" style="1" bestFit="1" customWidth="1"/>
    <col min="14370" max="14583" width="9.109375" style="1"/>
    <col min="14584" max="14584" width="3.6640625" style="1" customWidth="1"/>
    <col min="14585" max="14585" width="21.109375" style="1" customWidth="1"/>
    <col min="14586" max="14586" width="31.44140625" style="1" customWidth="1"/>
    <col min="14587" max="14587" width="11.44140625" style="1" customWidth="1"/>
    <col min="14588" max="14588" width="13.6640625" style="1" customWidth="1"/>
    <col min="14589" max="14589" width="6.5546875" style="1" customWidth="1"/>
    <col min="14590" max="14590" width="17.44140625" style="1" customWidth="1"/>
    <col min="14591" max="14591" width="9.33203125" style="1" customWidth="1"/>
    <col min="14592" max="14592" width="6" style="1" customWidth="1"/>
    <col min="14593" max="14593" width="7.44140625" style="1" customWidth="1"/>
    <col min="14594" max="14594" width="6.44140625" style="1" customWidth="1"/>
    <col min="14595" max="14595" width="14.44140625" style="1" customWidth="1"/>
    <col min="14596" max="14596" width="12" style="1" customWidth="1"/>
    <col min="14597" max="14597" width="10.6640625" style="1" customWidth="1"/>
    <col min="14598" max="14598" width="7.88671875" style="1" customWidth="1"/>
    <col min="14599" max="14599" width="19.33203125" style="1" customWidth="1"/>
    <col min="14600" max="14600" width="9" style="1" customWidth="1"/>
    <col min="14601" max="14601" width="6.6640625" style="1" customWidth="1"/>
    <col min="14602" max="14602" width="9.5546875" style="1" customWidth="1"/>
    <col min="14603" max="14603" width="16.88671875" style="1" customWidth="1"/>
    <col min="14604" max="14604" width="10.6640625" style="1" customWidth="1"/>
    <col min="14605" max="14605" width="18" style="1" customWidth="1"/>
    <col min="14606" max="14606" width="21.6640625" style="1" customWidth="1"/>
    <col min="14607" max="14608" width="9.109375" style="1" customWidth="1"/>
    <col min="14609" max="14609" width="41.88671875" style="1" customWidth="1"/>
    <col min="14610" max="14610" width="9.33203125" style="1" bestFit="1" customWidth="1"/>
    <col min="14611" max="14611" width="14" style="1" customWidth="1"/>
    <col min="14612" max="14612" width="9.109375" style="1"/>
    <col min="14613" max="14613" width="41.44140625" style="1" customWidth="1"/>
    <col min="14614" max="14614" width="9.33203125" style="1" bestFit="1" customWidth="1"/>
    <col min="14615" max="14615" width="13.6640625" style="1" customWidth="1"/>
    <col min="14616" max="14616" width="9.109375" style="1"/>
    <col min="14617" max="14617" width="11.6640625" style="1" bestFit="1" customWidth="1"/>
    <col min="14618" max="14618" width="9.109375" style="1"/>
    <col min="14619" max="14624" width="9.109375" style="1" customWidth="1"/>
    <col min="14625" max="14625" width="11.33203125" style="1" bestFit="1" customWidth="1"/>
    <col min="14626" max="14839" width="9.109375" style="1"/>
    <col min="14840" max="14840" width="3.6640625" style="1" customWidth="1"/>
    <col min="14841" max="14841" width="21.109375" style="1" customWidth="1"/>
    <col min="14842" max="14842" width="31.44140625" style="1" customWidth="1"/>
    <col min="14843" max="14843" width="11.44140625" style="1" customWidth="1"/>
    <col min="14844" max="14844" width="13.6640625" style="1" customWidth="1"/>
    <col min="14845" max="14845" width="6.5546875" style="1" customWidth="1"/>
    <col min="14846" max="14846" width="17.44140625" style="1" customWidth="1"/>
    <col min="14847" max="14847" width="9.33203125" style="1" customWidth="1"/>
    <col min="14848" max="14848" width="6" style="1" customWidth="1"/>
    <col min="14849" max="14849" width="7.44140625" style="1" customWidth="1"/>
    <col min="14850" max="14850" width="6.44140625" style="1" customWidth="1"/>
    <col min="14851" max="14851" width="14.44140625" style="1" customWidth="1"/>
    <col min="14852" max="14852" width="12" style="1" customWidth="1"/>
    <col min="14853" max="14853" width="10.6640625" style="1" customWidth="1"/>
    <col min="14854" max="14854" width="7.88671875" style="1" customWidth="1"/>
    <col min="14855" max="14855" width="19.33203125" style="1" customWidth="1"/>
    <col min="14856" max="14856" width="9" style="1" customWidth="1"/>
    <col min="14857" max="14857" width="6.6640625" style="1" customWidth="1"/>
    <col min="14858" max="14858" width="9.5546875" style="1" customWidth="1"/>
    <col min="14859" max="14859" width="16.88671875" style="1" customWidth="1"/>
    <col min="14860" max="14860" width="10.6640625" style="1" customWidth="1"/>
    <col min="14861" max="14861" width="18" style="1" customWidth="1"/>
    <col min="14862" max="14862" width="21.6640625" style="1" customWidth="1"/>
    <col min="14863" max="14864" width="9.109375" style="1" customWidth="1"/>
    <col min="14865" max="14865" width="41.88671875" style="1" customWidth="1"/>
    <col min="14866" max="14866" width="9.33203125" style="1" bestFit="1" customWidth="1"/>
    <col min="14867" max="14867" width="14" style="1" customWidth="1"/>
    <col min="14868" max="14868" width="9.109375" style="1"/>
    <col min="14869" max="14869" width="41.44140625" style="1" customWidth="1"/>
    <col min="14870" max="14870" width="9.33203125" style="1" bestFit="1" customWidth="1"/>
    <col min="14871" max="14871" width="13.6640625" style="1" customWidth="1"/>
    <col min="14872" max="14872" width="9.109375" style="1"/>
    <col min="14873" max="14873" width="11.6640625" style="1" bestFit="1" customWidth="1"/>
    <col min="14874" max="14874" width="9.109375" style="1"/>
    <col min="14875" max="14880" width="9.109375" style="1" customWidth="1"/>
    <col min="14881" max="14881" width="11.33203125" style="1" bestFit="1" customWidth="1"/>
    <col min="14882" max="15095" width="9.109375" style="1"/>
    <col min="15096" max="15096" width="3.6640625" style="1" customWidth="1"/>
    <col min="15097" max="15097" width="21.109375" style="1" customWidth="1"/>
    <col min="15098" max="15098" width="31.44140625" style="1" customWidth="1"/>
    <col min="15099" max="15099" width="11.44140625" style="1" customWidth="1"/>
    <col min="15100" max="15100" width="13.6640625" style="1" customWidth="1"/>
    <col min="15101" max="15101" width="6.5546875" style="1" customWidth="1"/>
    <col min="15102" max="15102" width="17.44140625" style="1" customWidth="1"/>
    <col min="15103" max="15103" width="9.33203125" style="1" customWidth="1"/>
    <col min="15104" max="15104" width="6" style="1" customWidth="1"/>
    <col min="15105" max="15105" width="7.44140625" style="1" customWidth="1"/>
    <col min="15106" max="15106" width="6.44140625" style="1" customWidth="1"/>
    <col min="15107" max="15107" width="14.44140625" style="1" customWidth="1"/>
    <col min="15108" max="15108" width="12" style="1" customWidth="1"/>
    <col min="15109" max="15109" width="10.6640625" style="1" customWidth="1"/>
    <col min="15110" max="15110" width="7.88671875" style="1" customWidth="1"/>
    <col min="15111" max="15111" width="19.33203125" style="1" customWidth="1"/>
    <col min="15112" max="15112" width="9" style="1" customWidth="1"/>
    <col min="15113" max="15113" width="6.6640625" style="1" customWidth="1"/>
    <col min="15114" max="15114" width="9.5546875" style="1" customWidth="1"/>
    <col min="15115" max="15115" width="16.88671875" style="1" customWidth="1"/>
    <col min="15116" max="15116" width="10.6640625" style="1" customWidth="1"/>
    <col min="15117" max="15117" width="18" style="1" customWidth="1"/>
    <col min="15118" max="15118" width="21.6640625" style="1" customWidth="1"/>
    <col min="15119" max="15120" width="9.109375" style="1" customWidth="1"/>
    <col min="15121" max="15121" width="41.88671875" style="1" customWidth="1"/>
    <col min="15122" max="15122" width="9.33203125" style="1" bestFit="1" customWidth="1"/>
    <col min="15123" max="15123" width="14" style="1" customWidth="1"/>
    <col min="15124" max="15124" width="9.109375" style="1"/>
    <col min="15125" max="15125" width="41.44140625" style="1" customWidth="1"/>
    <col min="15126" max="15126" width="9.33203125" style="1" bestFit="1" customWidth="1"/>
    <col min="15127" max="15127" width="13.6640625" style="1" customWidth="1"/>
    <col min="15128" max="15128" width="9.109375" style="1"/>
    <col min="15129" max="15129" width="11.6640625" style="1" bestFit="1" customWidth="1"/>
    <col min="15130" max="15130" width="9.109375" style="1"/>
    <col min="15131" max="15136" width="9.109375" style="1" customWidth="1"/>
    <col min="15137" max="15137" width="11.33203125" style="1" bestFit="1" customWidth="1"/>
    <col min="15138" max="15351" width="9.109375" style="1"/>
    <col min="15352" max="15352" width="3.6640625" style="1" customWidth="1"/>
    <col min="15353" max="15353" width="21.109375" style="1" customWidth="1"/>
    <col min="15354" max="15354" width="31.44140625" style="1" customWidth="1"/>
    <col min="15355" max="15355" width="11.44140625" style="1" customWidth="1"/>
    <col min="15356" max="15356" width="13.6640625" style="1" customWidth="1"/>
    <col min="15357" max="15357" width="6.5546875" style="1" customWidth="1"/>
    <col min="15358" max="15358" width="17.44140625" style="1" customWidth="1"/>
    <col min="15359" max="15359" width="9.33203125" style="1" customWidth="1"/>
    <col min="15360" max="15360" width="6" style="1" customWidth="1"/>
    <col min="15361" max="15361" width="7.44140625" style="1" customWidth="1"/>
    <col min="15362" max="15362" width="6.44140625" style="1" customWidth="1"/>
    <col min="15363" max="15363" width="14.44140625" style="1" customWidth="1"/>
    <col min="15364" max="15364" width="12" style="1" customWidth="1"/>
    <col min="15365" max="15365" width="10.6640625" style="1" customWidth="1"/>
    <col min="15366" max="15366" width="7.88671875" style="1" customWidth="1"/>
    <col min="15367" max="15367" width="19.33203125" style="1" customWidth="1"/>
    <col min="15368" max="15368" width="9" style="1" customWidth="1"/>
    <col min="15369" max="15369" width="6.6640625" style="1" customWidth="1"/>
    <col min="15370" max="15370" width="9.5546875" style="1" customWidth="1"/>
    <col min="15371" max="15371" width="16.88671875" style="1" customWidth="1"/>
    <col min="15372" max="15372" width="10.6640625" style="1" customWidth="1"/>
    <col min="15373" max="15373" width="18" style="1" customWidth="1"/>
    <col min="15374" max="15374" width="21.6640625" style="1" customWidth="1"/>
    <col min="15375" max="15376" width="9.109375" style="1" customWidth="1"/>
    <col min="15377" max="15377" width="41.88671875" style="1" customWidth="1"/>
    <col min="15378" max="15378" width="9.33203125" style="1" bestFit="1" customWidth="1"/>
    <col min="15379" max="15379" width="14" style="1" customWidth="1"/>
    <col min="15380" max="15380" width="9.109375" style="1"/>
    <col min="15381" max="15381" width="41.44140625" style="1" customWidth="1"/>
    <col min="15382" max="15382" width="9.33203125" style="1" bestFit="1" customWidth="1"/>
    <col min="15383" max="15383" width="13.6640625" style="1" customWidth="1"/>
    <col min="15384" max="15384" width="9.109375" style="1"/>
    <col min="15385" max="15385" width="11.6640625" style="1" bestFit="1" customWidth="1"/>
    <col min="15386" max="15386" width="9.109375" style="1"/>
    <col min="15387" max="15392" width="9.109375" style="1" customWidth="1"/>
    <col min="15393" max="15393" width="11.33203125" style="1" bestFit="1" customWidth="1"/>
    <col min="15394" max="15607" width="9.109375" style="1"/>
    <col min="15608" max="15608" width="3.6640625" style="1" customWidth="1"/>
    <col min="15609" max="15609" width="21.109375" style="1" customWidth="1"/>
    <col min="15610" max="15610" width="31.44140625" style="1" customWidth="1"/>
    <col min="15611" max="15611" width="11.44140625" style="1" customWidth="1"/>
    <col min="15612" max="15612" width="13.6640625" style="1" customWidth="1"/>
    <col min="15613" max="15613" width="6.5546875" style="1" customWidth="1"/>
    <col min="15614" max="15614" width="17.44140625" style="1" customWidth="1"/>
    <col min="15615" max="15615" width="9.33203125" style="1" customWidth="1"/>
    <col min="15616" max="15616" width="6" style="1" customWidth="1"/>
    <col min="15617" max="15617" width="7.44140625" style="1" customWidth="1"/>
    <col min="15618" max="15618" width="6.44140625" style="1" customWidth="1"/>
    <col min="15619" max="15619" width="14.44140625" style="1" customWidth="1"/>
    <col min="15620" max="15620" width="12" style="1" customWidth="1"/>
    <col min="15621" max="15621" width="10.6640625" style="1" customWidth="1"/>
    <col min="15622" max="15622" width="7.88671875" style="1" customWidth="1"/>
    <col min="15623" max="15623" width="19.33203125" style="1" customWidth="1"/>
    <col min="15624" max="15624" width="9" style="1" customWidth="1"/>
    <col min="15625" max="15625" width="6.6640625" style="1" customWidth="1"/>
    <col min="15626" max="15626" width="9.5546875" style="1" customWidth="1"/>
    <col min="15627" max="15627" width="16.88671875" style="1" customWidth="1"/>
    <col min="15628" max="15628" width="10.6640625" style="1" customWidth="1"/>
    <col min="15629" max="15629" width="18" style="1" customWidth="1"/>
    <col min="15630" max="15630" width="21.6640625" style="1" customWidth="1"/>
    <col min="15631" max="15632" width="9.109375" style="1" customWidth="1"/>
    <col min="15633" max="15633" width="41.88671875" style="1" customWidth="1"/>
    <col min="15634" max="15634" width="9.33203125" style="1" bestFit="1" customWidth="1"/>
    <col min="15635" max="15635" width="14" style="1" customWidth="1"/>
    <col min="15636" max="15636" width="9.109375" style="1"/>
    <col min="15637" max="15637" width="41.44140625" style="1" customWidth="1"/>
    <col min="15638" max="15638" width="9.33203125" style="1" bestFit="1" customWidth="1"/>
    <col min="15639" max="15639" width="13.6640625" style="1" customWidth="1"/>
    <col min="15640" max="15640" width="9.109375" style="1"/>
    <col min="15641" max="15641" width="11.6640625" style="1" bestFit="1" customWidth="1"/>
    <col min="15642" max="15642" width="9.109375" style="1"/>
    <col min="15643" max="15648" width="9.109375" style="1" customWidth="1"/>
    <col min="15649" max="15649" width="11.33203125" style="1" bestFit="1" customWidth="1"/>
    <col min="15650" max="15863" width="9.109375" style="1"/>
    <col min="15864" max="15864" width="3.6640625" style="1" customWidth="1"/>
    <col min="15865" max="15865" width="21.109375" style="1" customWidth="1"/>
    <col min="15866" max="15866" width="31.44140625" style="1" customWidth="1"/>
    <col min="15867" max="15867" width="11.44140625" style="1" customWidth="1"/>
    <col min="15868" max="15868" width="13.6640625" style="1" customWidth="1"/>
    <col min="15869" max="15869" width="6.5546875" style="1" customWidth="1"/>
    <col min="15870" max="15870" width="17.44140625" style="1" customWidth="1"/>
    <col min="15871" max="15871" width="9.33203125" style="1" customWidth="1"/>
    <col min="15872" max="15872" width="6" style="1" customWidth="1"/>
    <col min="15873" max="15873" width="7.44140625" style="1" customWidth="1"/>
    <col min="15874" max="15874" width="6.44140625" style="1" customWidth="1"/>
    <col min="15875" max="15875" width="14.44140625" style="1" customWidth="1"/>
    <col min="15876" max="15876" width="12" style="1" customWidth="1"/>
    <col min="15877" max="15877" width="10.6640625" style="1" customWidth="1"/>
    <col min="15878" max="15878" width="7.88671875" style="1" customWidth="1"/>
    <col min="15879" max="15879" width="19.33203125" style="1" customWidth="1"/>
    <col min="15880" max="15880" width="9" style="1" customWidth="1"/>
    <col min="15881" max="15881" width="6.6640625" style="1" customWidth="1"/>
    <col min="15882" max="15882" width="9.5546875" style="1" customWidth="1"/>
    <col min="15883" max="15883" width="16.88671875" style="1" customWidth="1"/>
    <col min="15884" max="15884" width="10.6640625" style="1" customWidth="1"/>
    <col min="15885" max="15885" width="18" style="1" customWidth="1"/>
    <col min="15886" max="15886" width="21.6640625" style="1" customWidth="1"/>
    <col min="15887" max="15888" width="9.109375" style="1" customWidth="1"/>
    <col min="15889" max="15889" width="41.88671875" style="1" customWidth="1"/>
    <col min="15890" max="15890" width="9.33203125" style="1" bestFit="1" customWidth="1"/>
    <col min="15891" max="15891" width="14" style="1" customWidth="1"/>
    <col min="15892" max="15892" width="9.109375" style="1"/>
    <col min="15893" max="15893" width="41.44140625" style="1" customWidth="1"/>
    <col min="15894" max="15894" width="9.33203125" style="1" bestFit="1" customWidth="1"/>
    <col min="15895" max="15895" width="13.6640625" style="1" customWidth="1"/>
    <col min="15896" max="15896" width="9.109375" style="1"/>
    <col min="15897" max="15897" width="11.6640625" style="1" bestFit="1" customWidth="1"/>
    <col min="15898" max="15898" width="9.109375" style="1"/>
    <col min="15899" max="15904" width="9.109375" style="1" customWidth="1"/>
    <col min="15905" max="15905" width="11.33203125" style="1" bestFit="1" customWidth="1"/>
    <col min="15906" max="16119" width="9.109375" style="1"/>
    <col min="16120" max="16120" width="3.6640625" style="1" customWidth="1"/>
    <col min="16121" max="16121" width="21.109375" style="1" customWidth="1"/>
    <col min="16122" max="16122" width="31.44140625" style="1" customWidth="1"/>
    <col min="16123" max="16123" width="11.44140625" style="1" customWidth="1"/>
    <col min="16124" max="16124" width="13.6640625" style="1" customWidth="1"/>
    <col min="16125" max="16125" width="6.5546875" style="1" customWidth="1"/>
    <col min="16126" max="16126" width="17.44140625" style="1" customWidth="1"/>
    <col min="16127" max="16127" width="9.33203125" style="1" customWidth="1"/>
    <col min="16128" max="16128" width="6" style="1" customWidth="1"/>
    <col min="16129" max="16129" width="7.44140625" style="1" customWidth="1"/>
    <col min="16130" max="16130" width="6.44140625" style="1" customWidth="1"/>
    <col min="16131" max="16131" width="14.44140625" style="1" customWidth="1"/>
    <col min="16132" max="16132" width="12" style="1" customWidth="1"/>
    <col min="16133" max="16133" width="10.6640625" style="1" customWidth="1"/>
    <col min="16134" max="16134" width="7.88671875" style="1" customWidth="1"/>
    <col min="16135" max="16135" width="19.33203125" style="1" customWidth="1"/>
    <col min="16136" max="16136" width="9" style="1" customWidth="1"/>
    <col min="16137" max="16137" width="6.6640625" style="1" customWidth="1"/>
    <col min="16138" max="16138" width="9.5546875" style="1" customWidth="1"/>
    <col min="16139" max="16139" width="16.88671875" style="1" customWidth="1"/>
    <col min="16140" max="16140" width="10.6640625" style="1" customWidth="1"/>
    <col min="16141" max="16141" width="18" style="1" customWidth="1"/>
    <col min="16142" max="16142" width="21.6640625" style="1" customWidth="1"/>
    <col min="16143" max="16144" width="9.109375" style="1" customWidth="1"/>
    <col min="16145" max="16145" width="41.88671875" style="1" customWidth="1"/>
    <col min="16146" max="16146" width="9.33203125" style="1" bestFit="1" customWidth="1"/>
    <col min="16147" max="16147" width="14" style="1" customWidth="1"/>
    <col min="16148" max="16148" width="9.109375" style="1"/>
    <col min="16149" max="16149" width="41.44140625" style="1" customWidth="1"/>
    <col min="16150" max="16150" width="9.33203125" style="1" bestFit="1" customWidth="1"/>
    <col min="16151" max="16151" width="13.6640625" style="1" customWidth="1"/>
    <col min="16152" max="16152" width="9.109375" style="1"/>
    <col min="16153" max="16153" width="11.6640625" style="1" bestFit="1" customWidth="1"/>
    <col min="16154" max="16154" width="9.109375" style="1"/>
    <col min="16155" max="16160" width="9.109375" style="1" customWidth="1"/>
    <col min="16161" max="16161" width="11.33203125" style="1" bestFit="1" customWidth="1"/>
    <col min="16162" max="16384" width="9.109375" style="1"/>
  </cols>
  <sheetData>
    <row r="1" spans="1:34" ht="9.75" customHeight="1" x14ac:dyDescent="0.3">
      <c r="A1" s="108"/>
      <c r="B1" s="108"/>
      <c r="C1" s="107"/>
      <c r="D1" s="108"/>
      <c r="E1" s="107"/>
      <c r="F1" s="108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69"/>
      <c r="S1" s="269"/>
      <c r="T1" s="23"/>
      <c r="U1" s="23"/>
      <c r="V1" s="23"/>
      <c r="W1" s="23"/>
      <c r="X1" s="23"/>
    </row>
    <row r="2" spans="1:34" ht="16.5" customHeight="1" x14ac:dyDescent="0.3">
      <c r="A2" s="291" t="s">
        <v>91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</row>
    <row r="3" spans="1:34" ht="13.5" customHeight="1" x14ac:dyDescent="0.3">
      <c r="A3" s="292" t="s">
        <v>102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292"/>
      <c r="T3" s="292"/>
      <c r="U3" s="292"/>
      <c r="V3" s="292"/>
      <c r="W3" s="292"/>
      <c r="X3" s="292"/>
    </row>
    <row r="4" spans="1:34" ht="62.25" customHeight="1" thickBot="1" x14ac:dyDescent="0.35">
      <c r="A4" s="108"/>
      <c r="B4" s="108"/>
      <c r="C4" s="107"/>
      <c r="D4" s="108"/>
      <c r="E4" s="107"/>
      <c r="F4" s="108"/>
      <c r="G4" s="23"/>
      <c r="H4" s="23"/>
      <c r="I4" s="23"/>
      <c r="J4" s="23"/>
      <c r="K4" s="23"/>
      <c r="L4" s="23"/>
      <c r="M4" s="23"/>
      <c r="N4" s="230" t="s">
        <v>97</v>
      </c>
      <c r="O4" s="230" t="s">
        <v>98</v>
      </c>
      <c r="P4" s="23"/>
      <c r="Q4" s="23"/>
      <c r="R4" s="269"/>
      <c r="S4" s="269"/>
      <c r="T4" s="23"/>
      <c r="U4" s="116"/>
      <c r="V4" s="23"/>
      <c r="W4" s="23"/>
      <c r="X4" s="23"/>
    </row>
    <row r="5" spans="1:34" s="29" customFormat="1" ht="79.2" customHeight="1" thickBot="1" x14ac:dyDescent="0.35">
      <c r="A5" s="293" t="s">
        <v>1</v>
      </c>
      <c r="B5" s="293" t="s">
        <v>0</v>
      </c>
      <c r="C5" s="293" t="s">
        <v>2</v>
      </c>
      <c r="D5" s="293" t="s">
        <v>3</v>
      </c>
      <c r="E5" s="293" t="s">
        <v>4</v>
      </c>
      <c r="F5" s="295" t="s">
        <v>5</v>
      </c>
      <c r="G5" s="297" t="s">
        <v>6</v>
      </c>
      <c r="H5" s="275" t="s">
        <v>7</v>
      </c>
      <c r="I5" s="275" t="s">
        <v>8</v>
      </c>
      <c r="J5" s="275" t="s">
        <v>9</v>
      </c>
      <c r="K5" s="279" t="s">
        <v>10</v>
      </c>
      <c r="L5" s="279" t="s">
        <v>11</v>
      </c>
      <c r="M5" s="279" t="s">
        <v>5</v>
      </c>
      <c r="N5" s="279" t="s">
        <v>12</v>
      </c>
      <c r="O5" s="279" t="s">
        <v>12</v>
      </c>
      <c r="P5" s="279" t="s">
        <v>13</v>
      </c>
      <c r="Q5" s="165" t="s">
        <v>13</v>
      </c>
      <c r="R5" s="303" t="s">
        <v>224</v>
      </c>
      <c r="S5" s="300"/>
      <c r="T5" s="299" t="s">
        <v>15</v>
      </c>
      <c r="U5" s="300"/>
      <c r="V5" s="277" t="s">
        <v>85</v>
      </c>
      <c r="W5" s="278"/>
      <c r="X5" s="301" t="s">
        <v>16</v>
      </c>
      <c r="Y5" s="1"/>
      <c r="Z5" s="1"/>
      <c r="AA5" s="1"/>
    </row>
    <row r="6" spans="1:34" s="29" customFormat="1" ht="18.75" customHeight="1" thickBot="1" x14ac:dyDescent="0.35">
      <c r="A6" s="294"/>
      <c r="B6" s="294"/>
      <c r="C6" s="294"/>
      <c r="D6" s="294"/>
      <c r="E6" s="294"/>
      <c r="F6" s="296"/>
      <c r="G6" s="298"/>
      <c r="H6" s="276"/>
      <c r="I6" s="276"/>
      <c r="J6" s="276"/>
      <c r="K6" s="280"/>
      <c r="L6" s="280"/>
      <c r="M6" s="280"/>
      <c r="N6" s="280"/>
      <c r="O6" s="280"/>
      <c r="P6" s="280"/>
      <c r="Q6" s="134"/>
      <c r="R6" s="134" t="s">
        <v>17</v>
      </c>
      <c r="S6" s="134" t="s">
        <v>18</v>
      </c>
      <c r="T6" s="134" t="s">
        <v>17</v>
      </c>
      <c r="U6" s="134" t="s">
        <v>18</v>
      </c>
      <c r="V6" s="134" t="s">
        <v>17</v>
      </c>
      <c r="W6" s="172" t="s">
        <v>18</v>
      </c>
      <c r="X6" s="302"/>
      <c r="Y6" s="1"/>
      <c r="Z6" s="1"/>
      <c r="AA6" s="1"/>
    </row>
    <row r="7" spans="1:34" s="117" customFormat="1" ht="15" customHeight="1" x14ac:dyDescent="0.3">
      <c r="A7" s="194">
        <v>1</v>
      </c>
      <c r="B7" s="111" t="s">
        <v>103</v>
      </c>
      <c r="C7" s="182" t="s">
        <v>19</v>
      </c>
      <c r="D7" s="183" t="s">
        <v>20</v>
      </c>
      <c r="E7" s="112" t="s">
        <v>176</v>
      </c>
      <c r="F7" s="113" t="s">
        <v>28</v>
      </c>
      <c r="G7" s="116">
        <v>1</v>
      </c>
      <c r="H7" s="135" t="s">
        <v>21</v>
      </c>
      <c r="I7" s="135" t="s">
        <v>22</v>
      </c>
      <c r="J7" s="147" t="s">
        <v>82</v>
      </c>
      <c r="K7" s="114">
        <v>17697</v>
      </c>
      <c r="L7" s="114">
        <v>1</v>
      </c>
      <c r="M7" s="115" t="s">
        <v>28</v>
      </c>
      <c r="N7" s="115" t="s">
        <v>90</v>
      </c>
      <c r="O7" s="166">
        <f>N7*2</f>
        <v>11.82</v>
      </c>
      <c r="P7" s="114">
        <f>O7*K7</f>
        <v>209178.54</v>
      </c>
      <c r="Q7" s="239">
        <f>P7*L7</f>
        <v>209178.54</v>
      </c>
      <c r="R7" s="162">
        <v>100</v>
      </c>
      <c r="S7" s="162">
        <f>P7*100%</f>
        <v>209178.54</v>
      </c>
      <c r="T7" s="136">
        <f>IF(G7&gt;0,10%,0)</f>
        <v>0.1</v>
      </c>
      <c r="U7" s="116">
        <f>P7*10%</f>
        <v>20917.854000000003</v>
      </c>
      <c r="V7" s="116">
        <v>0.6</v>
      </c>
      <c r="W7" s="116">
        <f>K7*60%</f>
        <v>10618.199999999999</v>
      </c>
      <c r="X7" s="195">
        <f>ROUND(P7*L7+S7+U7+W7,2)</f>
        <v>449893.13</v>
      </c>
      <c r="AH7" s="118"/>
    </row>
    <row r="8" spans="1:34" s="117" customFormat="1" ht="16.5" customHeight="1" x14ac:dyDescent="0.3">
      <c r="A8" s="194">
        <v>2</v>
      </c>
      <c r="B8" s="184" t="s">
        <v>104</v>
      </c>
      <c r="C8" s="182" t="s">
        <v>23</v>
      </c>
      <c r="D8" s="183" t="s">
        <v>24</v>
      </c>
      <c r="E8" s="110" t="s">
        <v>157</v>
      </c>
      <c r="F8" s="110" t="s">
        <v>168</v>
      </c>
      <c r="G8" s="114">
        <v>1</v>
      </c>
      <c r="H8" s="114" t="s">
        <v>155</v>
      </c>
      <c r="I8" s="114" t="s">
        <v>156</v>
      </c>
      <c r="J8" s="147"/>
      <c r="K8" s="114">
        <v>17697</v>
      </c>
      <c r="L8" s="114">
        <v>1</v>
      </c>
      <c r="M8" s="115" t="s">
        <v>168</v>
      </c>
      <c r="N8" s="114">
        <v>3.31</v>
      </c>
      <c r="O8" s="166">
        <f>N8*1.45</f>
        <v>4.7995000000000001</v>
      </c>
      <c r="P8" s="114">
        <f>K8*O8</f>
        <v>84936.751499999998</v>
      </c>
      <c r="Q8" s="239">
        <f>L8*P8</f>
        <v>84936.751499999998</v>
      </c>
      <c r="R8" s="162"/>
      <c r="S8" s="162"/>
      <c r="T8" s="136">
        <f>IF(G8&gt;0,10%,0)</f>
        <v>0.1</v>
      </c>
      <c r="U8" s="116">
        <f t="shared" ref="U8:U17" si="0">P8*10%</f>
        <v>8493.6751500000009</v>
      </c>
      <c r="V8" s="116">
        <v>0</v>
      </c>
      <c r="W8" s="116">
        <f>K8*L8*V8</f>
        <v>0</v>
      </c>
      <c r="X8" s="195">
        <f>ROUND(P8*L8+S8+U8+W8,2)</f>
        <v>93430.43</v>
      </c>
    </row>
    <row r="9" spans="1:34" s="117" customFormat="1" ht="15" customHeight="1" x14ac:dyDescent="0.3">
      <c r="A9" s="194">
        <v>3</v>
      </c>
      <c r="B9" s="185" t="s">
        <v>105</v>
      </c>
      <c r="C9" s="186" t="s">
        <v>25</v>
      </c>
      <c r="D9" s="183" t="s">
        <v>20</v>
      </c>
      <c r="E9" s="119" t="s">
        <v>173</v>
      </c>
      <c r="F9" s="220" t="s">
        <v>169</v>
      </c>
      <c r="G9" s="120">
        <v>1</v>
      </c>
      <c r="H9" s="137" t="s">
        <v>155</v>
      </c>
      <c r="I9" s="137" t="s">
        <v>158</v>
      </c>
      <c r="J9" s="139"/>
      <c r="K9" s="120">
        <v>17697</v>
      </c>
      <c r="L9" s="120">
        <v>1</v>
      </c>
      <c r="M9" s="115" t="s">
        <v>169</v>
      </c>
      <c r="N9" s="120">
        <v>4.2300000000000004</v>
      </c>
      <c r="O9" s="166">
        <f>N9*1.45</f>
        <v>6.1335000000000006</v>
      </c>
      <c r="P9" s="120">
        <f t="shared" ref="P9:P17" si="1">K9*O9</f>
        <v>108544.54950000001</v>
      </c>
      <c r="Q9" s="162">
        <f t="shared" ref="Q9:Q14" si="2">P9*L9</f>
        <v>108544.54950000001</v>
      </c>
      <c r="R9" s="162"/>
      <c r="S9" s="162"/>
      <c r="T9" s="136">
        <f>IF(G9&gt;0,10%,0)</f>
        <v>0.1</v>
      </c>
      <c r="U9" s="116">
        <f t="shared" si="0"/>
        <v>10854.454950000001</v>
      </c>
      <c r="V9" s="116">
        <v>0</v>
      </c>
      <c r="W9" s="116">
        <f>K9*L9*V9</f>
        <v>0</v>
      </c>
      <c r="X9" s="195">
        <f t="shared" ref="X9:X31" si="3">ROUND(P9*L9+S9+U9+W9,2)</f>
        <v>119399</v>
      </c>
    </row>
    <row r="10" spans="1:34" s="117" customFormat="1" ht="15" customHeight="1" x14ac:dyDescent="0.3">
      <c r="A10" s="194">
        <v>4</v>
      </c>
      <c r="B10" s="185" t="s">
        <v>105</v>
      </c>
      <c r="C10" s="186" t="s">
        <v>88</v>
      </c>
      <c r="D10" s="183" t="s">
        <v>20</v>
      </c>
      <c r="E10" s="119" t="s">
        <v>174</v>
      </c>
      <c r="F10" s="220" t="s">
        <v>169</v>
      </c>
      <c r="G10" s="120">
        <v>1</v>
      </c>
      <c r="H10" s="137" t="s">
        <v>155</v>
      </c>
      <c r="I10" s="137" t="s">
        <v>158</v>
      </c>
      <c r="J10" s="139"/>
      <c r="K10" s="120">
        <v>17697</v>
      </c>
      <c r="L10" s="120">
        <v>0.5</v>
      </c>
      <c r="M10" s="115" t="s">
        <v>169</v>
      </c>
      <c r="N10" s="120">
        <v>4.2300000000000004</v>
      </c>
      <c r="O10" s="166">
        <f>N10*1.45</f>
        <v>6.1335000000000006</v>
      </c>
      <c r="P10" s="120">
        <f t="shared" si="1"/>
        <v>108544.54950000001</v>
      </c>
      <c r="Q10" s="162">
        <f t="shared" si="2"/>
        <v>54272.274750000004</v>
      </c>
      <c r="R10" s="162"/>
      <c r="S10" s="162"/>
      <c r="T10" s="136">
        <f>IF(G10&gt;0,10%,0)</f>
        <v>0.1</v>
      </c>
      <c r="U10" s="116">
        <f t="shared" si="0"/>
        <v>10854.454950000001</v>
      </c>
      <c r="V10" s="116">
        <v>0</v>
      </c>
      <c r="W10" s="116">
        <f>P10*V10*L10</f>
        <v>0</v>
      </c>
      <c r="X10" s="195">
        <v>59699.5</v>
      </c>
    </row>
    <row r="11" spans="1:34" s="117" customFormat="1" ht="15" customHeight="1" x14ac:dyDescent="0.3">
      <c r="A11" s="194">
        <v>5</v>
      </c>
      <c r="B11" s="111" t="s">
        <v>106</v>
      </c>
      <c r="C11" s="184" t="s">
        <v>26</v>
      </c>
      <c r="D11" s="181" t="s">
        <v>20</v>
      </c>
      <c r="E11" s="119" t="s">
        <v>175</v>
      </c>
      <c r="F11" s="115" t="s">
        <v>170</v>
      </c>
      <c r="G11" s="114">
        <v>1</v>
      </c>
      <c r="H11" s="137" t="s">
        <v>204</v>
      </c>
      <c r="I11" s="137" t="s">
        <v>204</v>
      </c>
      <c r="J11" s="139" t="s">
        <v>159</v>
      </c>
      <c r="K11" s="114">
        <v>17697</v>
      </c>
      <c r="L11" s="114">
        <v>1</v>
      </c>
      <c r="M11" s="115" t="s">
        <v>170</v>
      </c>
      <c r="N11" s="114">
        <v>4.4400000000000004</v>
      </c>
      <c r="O11" s="166">
        <f>N11*2</f>
        <v>8.8800000000000008</v>
      </c>
      <c r="P11" s="114">
        <f t="shared" si="1"/>
        <v>157149.36000000002</v>
      </c>
      <c r="Q11" s="162">
        <f t="shared" si="2"/>
        <v>157149.36000000002</v>
      </c>
      <c r="R11" s="162"/>
      <c r="S11" s="162"/>
      <c r="T11" s="136">
        <f>IF(G11&gt;0,10%,0)</f>
        <v>0.1</v>
      </c>
      <c r="U11" s="116">
        <f t="shared" si="0"/>
        <v>15714.936000000002</v>
      </c>
      <c r="V11" s="116">
        <v>0.6</v>
      </c>
      <c r="W11" s="116">
        <f>K11*60%</f>
        <v>10618.199999999999</v>
      </c>
      <c r="X11" s="195">
        <f>ROUND(P11*L11+S11+U11+W11,2)</f>
        <v>183482.5</v>
      </c>
    </row>
    <row r="12" spans="1:34" s="117" customFormat="1" ht="15" customHeight="1" x14ac:dyDescent="0.3">
      <c r="A12" s="194">
        <v>6</v>
      </c>
      <c r="B12" s="111" t="s">
        <v>108</v>
      </c>
      <c r="C12" s="232" t="s">
        <v>27</v>
      </c>
      <c r="D12" s="181" t="s">
        <v>20</v>
      </c>
      <c r="E12" s="119" t="s">
        <v>176</v>
      </c>
      <c r="F12" s="115" t="s">
        <v>28</v>
      </c>
      <c r="G12" s="114">
        <v>1</v>
      </c>
      <c r="H12" s="137" t="s">
        <v>204</v>
      </c>
      <c r="I12" s="137" t="s">
        <v>204</v>
      </c>
      <c r="J12" s="139" t="s">
        <v>160</v>
      </c>
      <c r="K12" s="114">
        <v>17697</v>
      </c>
      <c r="L12" s="114">
        <v>1</v>
      </c>
      <c r="M12" s="115" t="s">
        <v>28</v>
      </c>
      <c r="N12" s="114">
        <v>4.1900000000000004</v>
      </c>
      <c r="O12" s="166">
        <f>N12*2</f>
        <v>8.3800000000000008</v>
      </c>
      <c r="P12" s="114">
        <f t="shared" si="1"/>
        <v>148300.86000000002</v>
      </c>
      <c r="Q12" s="162">
        <f t="shared" si="2"/>
        <v>148300.86000000002</v>
      </c>
      <c r="R12" s="162"/>
      <c r="S12" s="162"/>
      <c r="T12" s="136">
        <v>0.1</v>
      </c>
      <c r="U12" s="116">
        <f t="shared" si="0"/>
        <v>14830.086000000003</v>
      </c>
      <c r="V12" s="116">
        <v>0.6</v>
      </c>
      <c r="W12" s="116">
        <f t="shared" ref="W12:W17" si="4">K12*60%</f>
        <v>10618.199999999999</v>
      </c>
      <c r="X12" s="195">
        <v>177827.42</v>
      </c>
    </row>
    <row r="13" spans="1:34" s="117" customFormat="1" ht="15" customHeight="1" x14ac:dyDescent="0.3">
      <c r="A13" s="194">
        <v>7</v>
      </c>
      <c r="B13" s="111" t="s">
        <v>107</v>
      </c>
      <c r="C13" s="232" t="s">
        <v>109</v>
      </c>
      <c r="D13" s="181" t="s">
        <v>24</v>
      </c>
      <c r="E13" s="119" t="s">
        <v>28</v>
      </c>
      <c r="F13" s="115" t="s">
        <v>28</v>
      </c>
      <c r="G13" s="114">
        <v>1</v>
      </c>
      <c r="H13" s="137" t="s">
        <v>204</v>
      </c>
      <c r="I13" s="137" t="s">
        <v>204</v>
      </c>
      <c r="J13" s="139" t="s">
        <v>171</v>
      </c>
      <c r="K13" s="114">
        <v>17697</v>
      </c>
      <c r="L13" s="114">
        <v>0.5</v>
      </c>
      <c r="M13" s="115" t="s">
        <v>28</v>
      </c>
      <c r="N13" s="114">
        <v>4.53</v>
      </c>
      <c r="O13" s="166">
        <f>N13*2</f>
        <v>9.06</v>
      </c>
      <c r="P13" s="114">
        <f t="shared" si="1"/>
        <v>160334.82</v>
      </c>
      <c r="Q13" s="162">
        <f t="shared" si="2"/>
        <v>80167.41</v>
      </c>
      <c r="R13" s="162"/>
      <c r="S13" s="162"/>
      <c r="T13" s="136">
        <v>0.1</v>
      </c>
      <c r="U13" s="116">
        <f t="shared" si="0"/>
        <v>16033.482000000002</v>
      </c>
      <c r="V13" s="116">
        <v>0.6</v>
      </c>
      <c r="W13" s="116">
        <f t="shared" si="4"/>
        <v>10618.199999999999</v>
      </c>
      <c r="X13" s="195">
        <v>169141.29</v>
      </c>
    </row>
    <row r="14" spans="1:34" s="117" customFormat="1" ht="15.75" customHeight="1" x14ac:dyDescent="0.3">
      <c r="A14" s="194">
        <v>8</v>
      </c>
      <c r="B14" s="121" t="s">
        <v>107</v>
      </c>
      <c r="C14" s="184" t="s">
        <v>27</v>
      </c>
      <c r="D14" s="181" t="s">
        <v>24</v>
      </c>
      <c r="E14" s="119" t="s">
        <v>28</v>
      </c>
      <c r="F14" s="115" t="s">
        <v>28</v>
      </c>
      <c r="G14" s="114">
        <v>1</v>
      </c>
      <c r="H14" s="137" t="s">
        <v>204</v>
      </c>
      <c r="I14" s="137" t="s">
        <v>204</v>
      </c>
      <c r="J14" s="139" t="s">
        <v>171</v>
      </c>
      <c r="K14" s="114">
        <v>17697</v>
      </c>
      <c r="L14" s="114">
        <v>1</v>
      </c>
      <c r="M14" s="115" t="s">
        <v>28</v>
      </c>
      <c r="N14" s="114">
        <v>4.53</v>
      </c>
      <c r="O14" s="166">
        <f>N14*2.05</f>
        <v>9.2865000000000002</v>
      </c>
      <c r="P14" s="116">
        <f t="shared" si="1"/>
        <v>164343.1905</v>
      </c>
      <c r="Q14" s="162">
        <f t="shared" si="2"/>
        <v>164343.1905</v>
      </c>
      <c r="R14" s="162"/>
      <c r="S14" s="162"/>
      <c r="T14" s="136">
        <v>0.1</v>
      </c>
      <c r="U14" s="116">
        <f t="shared" si="0"/>
        <v>16434.319050000002</v>
      </c>
      <c r="V14" s="116">
        <v>0.6</v>
      </c>
      <c r="W14" s="116">
        <f t="shared" si="4"/>
        <v>10618.199999999999</v>
      </c>
      <c r="X14" s="195">
        <v>191395.71</v>
      </c>
    </row>
    <row r="15" spans="1:34" s="117" customFormat="1" ht="15.75" customHeight="1" x14ac:dyDescent="0.3">
      <c r="A15" s="236">
        <v>9</v>
      </c>
      <c r="B15" s="185" t="s">
        <v>108</v>
      </c>
      <c r="C15" s="184" t="s">
        <v>161</v>
      </c>
      <c r="D15" s="237" t="s">
        <v>20</v>
      </c>
      <c r="E15" s="119" t="s">
        <v>28</v>
      </c>
      <c r="F15" s="115" t="s">
        <v>28</v>
      </c>
      <c r="G15" s="114">
        <v>1</v>
      </c>
      <c r="H15" s="137" t="s">
        <v>204</v>
      </c>
      <c r="I15" s="137" t="s">
        <v>204</v>
      </c>
      <c r="J15" s="139" t="s">
        <v>160</v>
      </c>
      <c r="K15" s="114">
        <v>17697</v>
      </c>
      <c r="L15" s="114">
        <v>0.5</v>
      </c>
      <c r="M15" s="115" t="s">
        <v>28</v>
      </c>
      <c r="N15" s="114">
        <v>4.1900000000000004</v>
      </c>
      <c r="O15" s="166">
        <f>N15*2.05</f>
        <v>8.5894999999999992</v>
      </c>
      <c r="P15" s="116">
        <f t="shared" si="1"/>
        <v>152008.38149999999</v>
      </c>
      <c r="Q15" s="241">
        <v>152008.38</v>
      </c>
      <c r="R15" s="241"/>
      <c r="S15" s="241"/>
      <c r="T15" s="116">
        <v>0.1</v>
      </c>
      <c r="U15" s="116">
        <f t="shared" si="0"/>
        <v>15200.83815</v>
      </c>
      <c r="V15" s="114">
        <v>0.6</v>
      </c>
      <c r="W15" s="116">
        <f t="shared" si="4"/>
        <v>10618.199999999999</v>
      </c>
      <c r="X15" s="195">
        <v>88913.71</v>
      </c>
    </row>
    <row r="16" spans="1:34" s="117" customFormat="1" ht="15.75" customHeight="1" x14ac:dyDescent="0.3">
      <c r="A16" s="236">
        <v>10</v>
      </c>
      <c r="B16" s="185" t="s">
        <v>162</v>
      </c>
      <c r="C16" s="184" t="s">
        <v>163</v>
      </c>
      <c r="D16" s="237" t="s">
        <v>20</v>
      </c>
      <c r="E16" s="119" t="s">
        <v>28</v>
      </c>
      <c r="F16" s="115" t="s">
        <v>28</v>
      </c>
      <c r="G16" s="114">
        <v>1</v>
      </c>
      <c r="H16" s="137" t="s">
        <v>204</v>
      </c>
      <c r="I16" s="137" t="s">
        <v>204</v>
      </c>
      <c r="J16" s="139" t="s">
        <v>171</v>
      </c>
      <c r="K16" s="114">
        <v>17697</v>
      </c>
      <c r="L16" s="114">
        <v>0.5</v>
      </c>
      <c r="M16" s="115" t="s">
        <v>28</v>
      </c>
      <c r="N16" s="114">
        <v>5.99</v>
      </c>
      <c r="O16" s="166">
        <f>N16*2.05</f>
        <v>12.279499999999999</v>
      </c>
      <c r="P16" s="116">
        <f t="shared" si="1"/>
        <v>217310.31149999998</v>
      </c>
      <c r="Q16" s="239">
        <v>217310.31</v>
      </c>
      <c r="R16" s="239"/>
      <c r="S16" s="239"/>
      <c r="T16" s="114">
        <v>0.1</v>
      </c>
      <c r="U16" s="116">
        <f t="shared" si="0"/>
        <v>21731.031149999999</v>
      </c>
      <c r="V16" s="114">
        <v>0.6</v>
      </c>
      <c r="W16" s="116">
        <f t="shared" si="4"/>
        <v>10618.199999999999</v>
      </c>
      <c r="X16" s="195">
        <v>164475.65</v>
      </c>
    </row>
    <row r="17" spans="1:26" s="13" customFormat="1" ht="13.5" customHeight="1" thickBot="1" x14ac:dyDescent="0.35">
      <c r="A17" s="196">
        <v>11</v>
      </c>
      <c r="B17" s="103" t="s">
        <v>164</v>
      </c>
      <c r="C17" s="161" t="s">
        <v>165</v>
      </c>
      <c r="D17" s="12" t="s">
        <v>20</v>
      </c>
      <c r="E17" s="119" t="s">
        <v>28</v>
      </c>
      <c r="F17" s="10" t="s">
        <v>28</v>
      </c>
      <c r="G17" s="8">
        <v>1</v>
      </c>
      <c r="H17" s="138" t="s">
        <v>205</v>
      </c>
      <c r="I17" s="138" t="s">
        <v>205</v>
      </c>
      <c r="J17" s="139" t="s">
        <v>172</v>
      </c>
      <c r="K17" s="122">
        <v>17697</v>
      </c>
      <c r="L17" s="123">
        <v>0.5</v>
      </c>
      <c r="M17" s="10" t="s">
        <v>28</v>
      </c>
      <c r="N17" s="123">
        <v>5.54</v>
      </c>
      <c r="O17" s="166">
        <f>N17*2.05</f>
        <v>11.356999999999999</v>
      </c>
      <c r="P17" s="116">
        <f t="shared" si="1"/>
        <v>200984.829</v>
      </c>
      <c r="Q17" s="212">
        <v>200984.29</v>
      </c>
      <c r="R17" s="212"/>
      <c r="S17" s="212"/>
      <c r="T17" s="140">
        <f>IF(G17&gt;0,10%,0)</f>
        <v>0.1</v>
      </c>
      <c r="U17" s="116">
        <f t="shared" si="0"/>
        <v>20098.482900000003</v>
      </c>
      <c r="V17" s="123">
        <v>0.6</v>
      </c>
      <c r="W17" s="116">
        <f t="shared" si="4"/>
        <v>10618.199999999999</v>
      </c>
      <c r="X17" s="195">
        <v>152518.23000000001</v>
      </c>
    </row>
    <row r="18" spans="1:26" s="13" customFormat="1" ht="21" customHeight="1" thickBot="1" x14ac:dyDescent="0.35">
      <c r="A18" s="271" t="s">
        <v>30</v>
      </c>
      <c r="B18" s="272"/>
      <c r="C18" s="273"/>
      <c r="D18" s="274"/>
      <c r="E18" s="5"/>
      <c r="F18" s="240"/>
      <c r="G18" s="238"/>
      <c r="H18" s="6"/>
      <c r="I18" s="6"/>
      <c r="J18" s="148"/>
      <c r="K18" s="6"/>
      <c r="L18" s="6">
        <f>SUM(L7:L17)</f>
        <v>8.5</v>
      </c>
      <c r="M18" s="238"/>
      <c r="N18" s="6"/>
      <c r="O18" s="167"/>
      <c r="P18" s="6">
        <v>0</v>
      </c>
      <c r="Q18" s="6">
        <f>SUM(Q7:Q17)</f>
        <v>1577195.9162500002</v>
      </c>
      <c r="R18" s="6"/>
      <c r="S18" s="6"/>
      <c r="T18" s="6"/>
      <c r="U18" s="6">
        <f>SUM(U7:U17)</f>
        <v>171163.61430000002</v>
      </c>
      <c r="V18" s="6"/>
      <c r="W18" s="6">
        <f>SUM(W7:W17)</f>
        <v>84945.599999999991</v>
      </c>
      <c r="X18" s="226">
        <f>ROUND(SUM(X7:X17),2)</f>
        <v>1850176.57</v>
      </c>
      <c r="Z18" s="15"/>
    </row>
    <row r="19" spans="1:26" s="13" customFormat="1" ht="14.25" customHeight="1" x14ac:dyDescent="0.3">
      <c r="A19" s="197">
        <v>12</v>
      </c>
      <c r="B19" s="227" t="s">
        <v>110</v>
      </c>
      <c r="C19" s="190" t="s">
        <v>31</v>
      </c>
      <c r="D19" s="187" t="s">
        <v>20</v>
      </c>
      <c r="E19" s="228" t="s">
        <v>180</v>
      </c>
      <c r="F19" s="159" t="s">
        <v>179</v>
      </c>
      <c r="G19" s="7">
        <v>1</v>
      </c>
      <c r="H19" s="160" t="s">
        <v>204</v>
      </c>
      <c r="I19" s="160" t="s">
        <v>206</v>
      </c>
      <c r="J19" s="164" t="s">
        <v>177</v>
      </c>
      <c r="K19" s="7">
        <v>17697</v>
      </c>
      <c r="L19" s="7">
        <v>1</v>
      </c>
      <c r="M19" s="7" t="s">
        <v>179</v>
      </c>
      <c r="N19" s="7">
        <v>4.0599999999999996</v>
      </c>
      <c r="O19" s="169">
        <f>N19*2</f>
        <v>8.1199999999999992</v>
      </c>
      <c r="P19" s="7">
        <f t="shared" ref="P19:P27" si="5">K19*O19</f>
        <v>143699.63999999998</v>
      </c>
      <c r="Q19" s="242">
        <f t="shared" ref="Q19:Q27" si="6">L19*P19</f>
        <v>143699.63999999998</v>
      </c>
      <c r="R19" s="249"/>
      <c r="S19" s="249"/>
      <c r="T19" s="106">
        <f t="shared" ref="T19:T27" si="7">IF(G19&gt;0,10%,0)</f>
        <v>0.1</v>
      </c>
      <c r="U19" s="7">
        <f>P19*10%</f>
        <v>14369.964</v>
      </c>
      <c r="V19" s="7">
        <v>0.6</v>
      </c>
      <c r="W19" s="116">
        <f>K19*60%</f>
        <v>10618.199999999999</v>
      </c>
      <c r="X19" s="195">
        <v>186207.83</v>
      </c>
    </row>
    <row r="20" spans="1:26" s="13" customFormat="1" ht="15" customHeight="1" x14ac:dyDescent="0.3">
      <c r="A20" s="197">
        <v>13</v>
      </c>
      <c r="B20" s="104" t="s">
        <v>111</v>
      </c>
      <c r="C20" s="104" t="s">
        <v>32</v>
      </c>
      <c r="D20" s="188" t="s">
        <v>24</v>
      </c>
      <c r="E20" s="12" t="s">
        <v>178</v>
      </c>
      <c r="F20" s="10" t="s">
        <v>209</v>
      </c>
      <c r="G20" s="8">
        <v>1</v>
      </c>
      <c r="H20" s="138" t="s">
        <v>207</v>
      </c>
      <c r="I20" s="138" t="s">
        <v>207</v>
      </c>
      <c r="J20" s="139" t="s">
        <v>177</v>
      </c>
      <c r="K20" s="8">
        <v>17697</v>
      </c>
      <c r="L20" s="8">
        <v>1.25</v>
      </c>
      <c r="M20" s="244" t="s">
        <v>209</v>
      </c>
      <c r="N20" s="8">
        <v>3.57</v>
      </c>
      <c r="O20" s="168">
        <f>N20*2</f>
        <v>7.14</v>
      </c>
      <c r="P20" s="7">
        <f t="shared" si="5"/>
        <v>126356.57999999999</v>
      </c>
      <c r="Q20" s="242">
        <f t="shared" si="6"/>
        <v>157945.72499999998</v>
      </c>
      <c r="R20" s="249"/>
      <c r="S20" s="249"/>
      <c r="T20" s="106">
        <f t="shared" si="7"/>
        <v>0.1</v>
      </c>
      <c r="U20" s="7">
        <f t="shared" ref="U20:U27" si="8">P20*10%</f>
        <v>12635.657999999999</v>
      </c>
      <c r="V20" s="7">
        <v>0.6</v>
      </c>
      <c r="W20" s="116">
        <f t="shared" ref="W20:W26" si="9">K20*60%</f>
        <v>10618.199999999999</v>
      </c>
      <c r="X20" s="195">
        <v>212806.42</v>
      </c>
    </row>
    <row r="21" spans="1:26" s="13" customFormat="1" ht="15" customHeight="1" x14ac:dyDescent="0.3">
      <c r="A21" s="197">
        <v>14</v>
      </c>
      <c r="B21" s="104" t="s">
        <v>112</v>
      </c>
      <c r="C21" s="161" t="s">
        <v>86</v>
      </c>
      <c r="D21" s="188" t="s">
        <v>20</v>
      </c>
      <c r="E21" s="9" t="s">
        <v>182</v>
      </c>
      <c r="F21" s="10" t="s">
        <v>209</v>
      </c>
      <c r="G21" s="8">
        <v>1</v>
      </c>
      <c r="H21" s="138" t="s">
        <v>207</v>
      </c>
      <c r="I21" s="138" t="s">
        <v>207</v>
      </c>
      <c r="J21" s="139" t="s">
        <v>181</v>
      </c>
      <c r="K21" s="8">
        <v>17697</v>
      </c>
      <c r="L21" s="8">
        <v>1</v>
      </c>
      <c r="M21" s="10" t="s">
        <v>209</v>
      </c>
      <c r="N21" s="8">
        <v>4.49</v>
      </c>
      <c r="O21" s="168">
        <f>N21*2</f>
        <v>8.98</v>
      </c>
      <c r="P21" s="7">
        <f t="shared" si="5"/>
        <v>158919.06</v>
      </c>
      <c r="Q21" s="242">
        <f t="shared" si="6"/>
        <v>158919.06</v>
      </c>
      <c r="R21" s="249"/>
      <c r="S21" s="249"/>
      <c r="T21" s="106">
        <f t="shared" si="7"/>
        <v>0.1</v>
      </c>
      <c r="U21" s="7">
        <f t="shared" si="8"/>
        <v>15891.906000000001</v>
      </c>
      <c r="V21" s="7">
        <v>0.6</v>
      </c>
      <c r="W21" s="116">
        <f t="shared" si="9"/>
        <v>10618.199999999999</v>
      </c>
      <c r="X21" s="195">
        <f t="shared" si="3"/>
        <v>185429.17</v>
      </c>
    </row>
    <row r="22" spans="1:26" s="13" customFormat="1" ht="14.25" customHeight="1" x14ac:dyDescent="0.3">
      <c r="A22" s="197">
        <v>15</v>
      </c>
      <c r="B22" s="104" t="s">
        <v>113</v>
      </c>
      <c r="C22" s="161" t="s">
        <v>36</v>
      </c>
      <c r="D22" s="188" t="s">
        <v>20</v>
      </c>
      <c r="E22" s="14" t="s">
        <v>185</v>
      </c>
      <c r="F22" s="10" t="s">
        <v>179</v>
      </c>
      <c r="G22" s="8">
        <v>1</v>
      </c>
      <c r="H22" s="138" t="s">
        <v>204</v>
      </c>
      <c r="I22" s="138" t="s">
        <v>204</v>
      </c>
      <c r="J22" s="139" t="s">
        <v>181</v>
      </c>
      <c r="K22" s="8">
        <v>17697</v>
      </c>
      <c r="L22" s="8">
        <v>1.25</v>
      </c>
      <c r="M22" s="8" t="s">
        <v>179</v>
      </c>
      <c r="N22" s="8">
        <v>4.62</v>
      </c>
      <c r="O22" s="168">
        <f>N22*2</f>
        <v>9.24</v>
      </c>
      <c r="P22" s="7">
        <f t="shared" si="5"/>
        <v>163520.28</v>
      </c>
      <c r="Q22" s="242">
        <f t="shared" si="6"/>
        <v>204400.35</v>
      </c>
      <c r="R22" s="249">
        <v>40</v>
      </c>
      <c r="S22" s="249">
        <f>P22*40%</f>
        <v>65408.112000000001</v>
      </c>
      <c r="T22" s="106">
        <f t="shared" si="7"/>
        <v>0.1</v>
      </c>
      <c r="U22" s="7">
        <f t="shared" si="8"/>
        <v>16352.028</v>
      </c>
      <c r="V22" s="7">
        <v>0.6</v>
      </c>
      <c r="W22" s="116">
        <f t="shared" si="9"/>
        <v>10618.199999999999</v>
      </c>
      <c r="X22" s="195">
        <v>319873.28000000003</v>
      </c>
    </row>
    <row r="23" spans="1:26" s="13" customFormat="1" ht="17.25" customHeight="1" x14ac:dyDescent="0.3">
      <c r="A23" s="197">
        <v>16</v>
      </c>
      <c r="B23" s="104" t="s">
        <v>114</v>
      </c>
      <c r="C23" s="104" t="s">
        <v>33</v>
      </c>
      <c r="D23" s="188" t="s">
        <v>20</v>
      </c>
      <c r="E23" s="10" t="s">
        <v>187</v>
      </c>
      <c r="F23" s="10" t="s">
        <v>208</v>
      </c>
      <c r="G23" s="8">
        <v>1</v>
      </c>
      <c r="H23" s="138" t="s">
        <v>186</v>
      </c>
      <c r="I23" s="137" t="s">
        <v>186</v>
      </c>
      <c r="J23" s="139"/>
      <c r="K23" s="8">
        <v>17697</v>
      </c>
      <c r="L23" s="8">
        <v>1</v>
      </c>
      <c r="M23" s="10" t="s">
        <v>208</v>
      </c>
      <c r="N23" s="8">
        <v>4.43</v>
      </c>
      <c r="O23" s="168">
        <f>N23*1.45</f>
        <v>6.4234999999999998</v>
      </c>
      <c r="P23" s="7">
        <f t="shared" si="5"/>
        <v>113676.6795</v>
      </c>
      <c r="Q23" s="242">
        <f t="shared" si="6"/>
        <v>113676.6795</v>
      </c>
      <c r="R23" s="249"/>
      <c r="S23" s="249"/>
      <c r="T23" s="106">
        <f t="shared" si="7"/>
        <v>0.1</v>
      </c>
      <c r="U23" s="7">
        <f t="shared" si="8"/>
        <v>11367.667950000001</v>
      </c>
      <c r="V23" s="7">
        <v>0</v>
      </c>
      <c r="W23" s="116">
        <v>0</v>
      </c>
      <c r="X23" s="195">
        <f>ROUND(P23*L23+S23+U23+W23,2)</f>
        <v>125044.35</v>
      </c>
    </row>
    <row r="24" spans="1:26" s="13" customFormat="1" ht="15" customHeight="1" x14ac:dyDescent="0.3">
      <c r="A24" s="197">
        <v>17</v>
      </c>
      <c r="B24" s="104" t="s">
        <v>114</v>
      </c>
      <c r="C24" s="161" t="s">
        <v>37</v>
      </c>
      <c r="D24" s="188" t="s">
        <v>20</v>
      </c>
      <c r="E24" s="14" t="s">
        <v>187</v>
      </c>
      <c r="F24" s="10" t="s">
        <v>208</v>
      </c>
      <c r="G24" s="8">
        <v>1</v>
      </c>
      <c r="H24" s="141" t="s">
        <v>188</v>
      </c>
      <c r="I24" s="141" t="s">
        <v>188</v>
      </c>
      <c r="J24" s="139"/>
      <c r="K24" s="8">
        <v>17697</v>
      </c>
      <c r="L24" s="8">
        <v>0.5</v>
      </c>
      <c r="M24" s="10" t="s">
        <v>208</v>
      </c>
      <c r="N24" s="8">
        <v>3.12</v>
      </c>
      <c r="O24" s="168">
        <f>N24*1.45</f>
        <v>4.524</v>
      </c>
      <c r="P24" s="7">
        <f t="shared" si="5"/>
        <v>80061.228000000003</v>
      </c>
      <c r="Q24" s="242">
        <f t="shared" si="6"/>
        <v>40030.614000000001</v>
      </c>
      <c r="R24" s="249"/>
      <c r="S24" s="249"/>
      <c r="T24" s="106">
        <f t="shared" si="7"/>
        <v>0.1</v>
      </c>
      <c r="U24" s="7">
        <f t="shared" si="8"/>
        <v>8006.122800000001</v>
      </c>
      <c r="V24" s="7">
        <v>0</v>
      </c>
      <c r="W24" s="116">
        <v>0</v>
      </c>
      <c r="X24" s="195">
        <v>44033.68</v>
      </c>
    </row>
    <row r="25" spans="1:26" s="13" customFormat="1" ht="17.25" customHeight="1" x14ac:dyDescent="0.3">
      <c r="A25" s="234">
        <v>18</v>
      </c>
      <c r="B25" s="103" t="s">
        <v>112</v>
      </c>
      <c r="C25" s="189" t="s">
        <v>154</v>
      </c>
      <c r="D25" s="188" t="s">
        <v>20</v>
      </c>
      <c r="E25" s="14" t="s">
        <v>178</v>
      </c>
      <c r="F25" s="14" t="s">
        <v>209</v>
      </c>
      <c r="G25" s="122">
        <v>1</v>
      </c>
      <c r="H25" s="138" t="s">
        <v>191</v>
      </c>
      <c r="I25" s="138" t="s">
        <v>191</v>
      </c>
      <c r="J25" s="139" t="s">
        <v>181</v>
      </c>
      <c r="K25" s="8">
        <v>17697</v>
      </c>
      <c r="L25" s="122">
        <v>0.5</v>
      </c>
      <c r="M25" s="10" t="s">
        <v>209</v>
      </c>
      <c r="N25" s="122">
        <v>3.94</v>
      </c>
      <c r="O25" s="168">
        <f>N25*1.45</f>
        <v>5.7130000000000001</v>
      </c>
      <c r="P25" s="7">
        <f t="shared" si="5"/>
        <v>101102.961</v>
      </c>
      <c r="Q25" s="242">
        <f t="shared" si="6"/>
        <v>50551.480499999998</v>
      </c>
      <c r="R25" s="242"/>
      <c r="S25" s="242"/>
      <c r="T25" s="8">
        <f t="shared" si="7"/>
        <v>0.1</v>
      </c>
      <c r="U25" s="7">
        <f t="shared" si="8"/>
        <v>10110.2961</v>
      </c>
      <c r="V25" s="8">
        <v>0.6</v>
      </c>
      <c r="W25" s="116">
        <f t="shared" si="9"/>
        <v>10618.199999999999</v>
      </c>
      <c r="X25" s="195">
        <v>82007.899999999994</v>
      </c>
    </row>
    <row r="26" spans="1:26" s="13" customFormat="1" ht="22.5" customHeight="1" x14ac:dyDescent="0.3">
      <c r="A26" s="188">
        <v>19</v>
      </c>
      <c r="B26" s="103" t="s">
        <v>135</v>
      </c>
      <c r="C26" s="243" t="s">
        <v>146</v>
      </c>
      <c r="D26" s="188" t="s">
        <v>20</v>
      </c>
      <c r="E26" s="14" t="s">
        <v>200</v>
      </c>
      <c r="F26" s="14" t="s">
        <v>211</v>
      </c>
      <c r="G26" s="122">
        <v>1</v>
      </c>
      <c r="H26" s="138" t="s">
        <v>191</v>
      </c>
      <c r="I26" s="138" t="s">
        <v>191</v>
      </c>
      <c r="J26" s="139" t="s">
        <v>159</v>
      </c>
      <c r="K26" s="8">
        <v>17697</v>
      </c>
      <c r="L26" s="122">
        <v>0.5</v>
      </c>
      <c r="M26" s="10" t="s">
        <v>211</v>
      </c>
      <c r="N26" s="122">
        <v>4.16</v>
      </c>
      <c r="O26" s="168">
        <f>N26*1.45</f>
        <v>6.032</v>
      </c>
      <c r="P26" s="7">
        <f t="shared" si="5"/>
        <v>106748.304</v>
      </c>
      <c r="Q26" s="242">
        <f t="shared" si="6"/>
        <v>53374.152000000002</v>
      </c>
      <c r="R26" s="242"/>
      <c r="S26" s="242"/>
      <c r="T26" s="8">
        <f t="shared" si="7"/>
        <v>0.1</v>
      </c>
      <c r="U26" s="7">
        <f t="shared" si="8"/>
        <v>10674.830400000001</v>
      </c>
      <c r="V26" s="8">
        <v>0.6</v>
      </c>
      <c r="W26" s="116">
        <f t="shared" si="9"/>
        <v>10618.199999999999</v>
      </c>
      <c r="X26" s="195">
        <v>86290.57</v>
      </c>
    </row>
    <row r="27" spans="1:26" s="13" customFormat="1" ht="16.5" customHeight="1" x14ac:dyDescent="0.3">
      <c r="A27" s="197">
        <v>20</v>
      </c>
      <c r="B27" s="104" t="s">
        <v>115</v>
      </c>
      <c r="C27" s="161" t="s">
        <v>38</v>
      </c>
      <c r="D27" s="188" t="s">
        <v>20</v>
      </c>
      <c r="E27" s="11" t="s">
        <v>184</v>
      </c>
      <c r="F27" s="11" t="s">
        <v>179</v>
      </c>
      <c r="G27" s="8">
        <v>1</v>
      </c>
      <c r="H27" s="141" t="s">
        <v>189</v>
      </c>
      <c r="I27" s="141" t="s">
        <v>189</v>
      </c>
      <c r="J27" s="147"/>
      <c r="K27" s="8">
        <v>17697</v>
      </c>
      <c r="L27" s="8">
        <v>0.25</v>
      </c>
      <c r="M27" s="8" t="s">
        <v>179</v>
      </c>
      <c r="N27" s="8">
        <v>4.6100000000000003</v>
      </c>
      <c r="O27" s="168">
        <f>N27*1.45</f>
        <v>6.6844999999999999</v>
      </c>
      <c r="P27" s="7">
        <f t="shared" si="5"/>
        <v>118295.5965</v>
      </c>
      <c r="Q27" s="242">
        <f t="shared" si="6"/>
        <v>29573.899125</v>
      </c>
      <c r="R27" s="249"/>
      <c r="S27" s="249"/>
      <c r="T27" s="106">
        <f t="shared" si="7"/>
        <v>0.1</v>
      </c>
      <c r="U27" s="7">
        <f t="shared" si="8"/>
        <v>11829.559650000001</v>
      </c>
      <c r="V27" s="7">
        <v>0</v>
      </c>
      <c r="W27" s="116">
        <v>0</v>
      </c>
      <c r="X27" s="195">
        <v>35142.26</v>
      </c>
    </row>
    <row r="28" spans="1:26" s="261" customFormat="1" ht="16.5" customHeight="1" x14ac:dyDescent="0.3">
      <c r="A28" s="262"/>
      <c r="B28" s="263"/>
      <c r="C28" s="264"/>
      <c r="D28" s="250"/>
      <c r="E28" s="265"/>
      <c r="F28" s="266"/>
      <c r="G28" s="258"/>
      <c r="H28" s="256"/>
      <c r="I28" s="256"/>
      <c r="J28" s="257"/>
      <c r="K28" s="258"/>
      <c r="L28" s="258">
        <f>SUM(L19:L27)</f>
        <v>7.25</v>
      </c>
      <c r="M28" s="258"/>
      <c r="N28" s="258"/>
      <c r="O28" s="259"/>
      <c r="P28" s="242">
        <v>0</v>
      </c>
      <c r="Q28" s="242"/>
      <c r="R28" s="249"/>
      <c r="S28" s="249"/>
      <c r="T28" s="249"/>
      <c r="U28" s="242">
        <f>SUM(U19:U27)</f>
        <v>111238.03290000001</v>
      </c>
      <c r="V28" s="242"/>
      <c r="W28" s="241">
        <v>127418.4</v>
      </c>
      <c r="X28" s="267">
        <v>1276835.46</v>
      </c>
    </row>
    <row r="29" spans="1:26" s="13" customFormat="1" ht="15.75" customHeight="1" x14ac:dyDescent="0.3">
      <c r="A29" s="197">
        <v>21</v>
      </c>
      <c r="B29" s="104" t="s">
        <v>116</v>
      </c>
      <c r="C29" s="161" t="s">
        <v>39</v>
      </c>
      <c r="D29" s="188" t="s">
        <v>24</v>
      </c>
      <c r="E29" s="173" t="s">
        <v>213</v>
      </c>
      <c r="F29" s="10" t="s">
        <v>28</v>
      </c>
      <c r="G29" s="8">
        <v>1</v>
      </c>
      <c r="H29" s="138" t="s">
        <v>207</v>
      </c>
      <c r="I29" s="138" t="s">
        <v>207</v>
      </c>
      <c r="J29" s="139" t="s">
        <v>181</v>
      </c>
      <c r="K29" s="8">
        <v>17697</v>
      </c>
      <c r="L29" s="8">
        <v>1</v>
      </c>
      <c r="M29" s="141" t="s">
        <v>28</v>
      </c>
      <c r="N29" s="8">
        <v>4.5199999999999996</v>
      </c>
      <c r="O29" s="168">
        <f t="shared" ref="O29:O40" si="10">N29*2</f>
        <v>9.0399999999999991</v>
      </c>
      <c r="P29" s="7">
        <f t="shared" ref="P29:Q32" si="11">K29*O29</f>
        <v>159980.87999999998</v>
      </c>
      <c r="Q29" s="242">
        <f t="shared" si="11"/>
        <v>159980.87999999998</v>
      </c>
      <c r="R29" s="249"/>
      <c r="S29" s="249"/>
      <c r="T29" s="106">
        <f t="shared" ref="T29:T51" si="12">IF(G29&gt;0,10%,0)</f>
        <v>0.1</v>
      </c>
      <c r="U29" s="7">
        <f>P29*10%</f>
        <v>15998.087999999998</v>
      </c>
      <c r="V29" s="7">
        <v>0.6</v>
      </c>
      <c r="W29" s="116">
        <f>K29*60%</f>
        <v>10618.199999999999</v>
      </c>
      <c r="X29" s="195">
        <f>ROUND(P29*L29+S29+U29+W29,2)</f>
        <v>186597.17</v>
      </c>
      <c r="Y29" s="15"/>
    </row>
    <row r="30" spans="1:26" s="13" customFormat="1" ht="14.25" customHeight="1" x14ac:dyDescent="0.3">
      <c r="A30" s="197">
        <v>22</v>
      </c>
      <c r="B30" s="104" t="s">
        <v>117</v>
      </c>
      <c r="C30" s="161" t="s">
        <v>39</v>
      </c>
      <c r="D30" s="12" t="s">
        <v>20</v>
      </c>
      <c r="E30" s="9" t="s">
        <v>214</v>
      </c>
      <c r="F30" s="10" t="s">
        <v>209</v>
      </c>
      <c r="G30" s="8">
        <v>1</v>
      </c>
      <c r="H30" s="138" t="s">
        <v>204</v>
      </c>
      <c r="I30" s="138" t="s">
        <v>204</v>
      </c>
      <c r="J30" s="139" t="s">
        <v>159</v>
      </c>
      <c r="K30" s="8">
        <v>17697</v>
      </c>
      <c r="L30" s="8">
        <v>1</v>
      </c>
      <c r="M30" s="10" t="s">
        <v>209</v>
      </c>
      <c r="N30" s="8">
        <v>4.3</v>
      </c>
      <c r="O30" s="168">
        <f t="shared" si="10"/>
        <v>8.6</v>
      </c>
      <c r="P30" s="7">
        <f t="shared" si="11"/>
        <v>152194.19999999998</v>
      </c>
      <c r="Q30" s="242">
        <f t="shared" si="11"/>
        <v>152194.19999999998</v>
      </c>
      <c r="R30" s="249">
        <v>40</v>
      </c>
      <c r="S30" s="249">
        <f>P30*40%</f>
        <v>60877.679999999993</v>
      </c>
      <c r="T30" s="106">
        <f t="shared" si="12"/>
        <v>0.1</v>
      </c>
      <c r="U30" s="7">
        <f t="shared" ref="U30:U52" si="13">P30*10%</f>
        <v>15219.419999999998</v>
      </c>
      <c r="V30" s="7">
        <v>0.6</v>
      </c>
      <c r="W30" s="116">
        <f t="shared" ref="W30:W52" si="14">K30*60%</f>
        <v>10618.199999999999</v>
      </c>
      <c r="X30" s="195">
        <f t="shared" si="3"/>
        <v>238909.5</v>
      </c>
    </row>
    <row r="31" spans="1:26" s="13" customFormat="1" ht="14.25" customHeight="1" x14ac:dyDescent="0.3">
      <c r="A31" s="197">
        <v>23</v>
      </c>
      <c r="B31" s="104" t="s">
        <v>118</v>
      </c>
      <c r="C31" s="161" t="s">
        <v>39</v>
      </c>
      <c r="D31" s="188" t="s">
        <v>20</v>
      </c>
      <c r="E31" s="9" t="s">
        <v>183</v>
      </c>
      <c r="F31" s="10" t="s">
        <v>209</v>
      </c>
      <c r="G31" s="8">
        <v>1</v>
      </c>
      <c r="H31" s="138" t="s">
        <v>191</v>
      </c>
      <c r="I31" s="138" t="s">
        <v>191</v>
      </c>
      <c r="J31" s="139" t="s">
        <v>181</v>
      </c>
      <c r="K31" s="8">
        <v>17697</v>
      </c>
      <c r="L31" s="8">
        <v>1</v>
      </c>
      <c r="M31" s="14" t="s">
        <v>209</v>
      </c>
      <c r="N31" s="122">
        <v>4.55</v>
      </c>
      <c r="O31" s="168">
        <f t="shared" si="10"/>
        <v>9.1</v>
      </c>
      <c r="P31" s="7">
        <f t="shared" si="11"/>
        <v>161042.69999999998</v>
      </c>
      <c r="Q31" s="242">
        <f t="shared" si="11"/>
        <v>161042.69999999998</v>
      </c>
      <c r="R31" s="249">
        <v>40</v>
      </c>
      <c r="S31" s="249">
        <f t="shared" ref="S31" si="15">P31*40%</f>
        <v>64417.079999999994</v>
      </c>
      <c r="T31" s="106">
        <f t="shared" si="12"/>
        <v>0.1</v>
      </c>
      <c r="U31" s="7">
        <f t="shared" si="13"/>
        <v>16104.269999999999</v>
      </c>
      <c r="V31" s="7">
        <v>0.6</v>
      </c>
      <c r="W31" s="116">
        <f t="shared" si="14"/>
        <v>10618.199999999999</v>
      </c>
      <c r="X31" s="195">
        <f t="shared" si="3"/>
        <v>252182.25</v>
      </c>
    </row>
    <row r="32" spans="1:26" s="13" customFormat="1" ht="17.25" customHeight="1" x14ac:dyDescent="0.3">
      <c r="A32" s="197">
        <v>24</v>
      </c>
      <c r="B32" s="104" t="s">
        <v>110</v>
      </c>
      <c r="C32" s="161" t="s">
        <v>39</v>
      </c>
      <c r="D32" s="188" t="s">
        <v>20</v>
      </c>
      <c r="E32" s="12" t="s">
        <v>180</v>
      </c>
      <c r="F32" s="10" t="s">
        <v>179</v>
      </c>
      <c r="G32" s="8">
        <v>1</v>
      </c>
      <c r="H32" s="138" t="s">
        <v>191</v>
      </c>
      <c r="I32" s="138" t="s">
        <v>191</v>
      </c>
      <c r="J32" s="139" t="s">
        <v>177</v>
      </c>
      <c r="K32" s="8">
        <v>17697</v>
      </c>
      <c r="L32" s="8">
        <v>1</v>
      </c>
      <c r="M32" s="122" t="s">
        <v>179</v>
      </c>
      <c r="N32" s="122">
        <v>4.0599999999999996</v>
      </c>
      <c r="O32" s="168">
        <f t="shared" si="10"/>
        <v>8.1199999999999992</v>
      </c>
      <c r="P32" s="7">
        <f t="shared" si="11"/>
        <v>143699.63999999998</v>
      </c>
      <c r="Q32" s="242">
        <f t="shared" si="11"/>
        <v>143699.63999999998</v>
      </c>
      <c r="R32" s="249">
        <v>35</v>
      </c>
      <c r="S32" s="249">
        <f>P32*35%</f>
        <v>50294.873999999989</v>
      </c>
      <c r="T32" s="106">
        <f t="shared" si="12"/>
        <v>0.1</v>
      </c>
      <c r="U32" s="7">
        <f t="shared" si="13"/>
        <v>14369.964</v>
      </c>
      <c r="V32" s="7">
        <v>0.6</v>
      </c>
      <c r="W32" s="116">
        <f t="shared" si="14"/>
        <v>10618.199999999999</v>
      </c>
      <c r="X32" s="195">
        <v>234892.28</v>
      </c>
    </row>
    <row r="33" spans="1:24" s="13" customFormat="1" ht="16.5" customHeight="1" x14ac:dyDescent="0.3">
      <c r="A33" s="197">
        <v>25</v>
      </c>
      <c r="B33" s="104" t="s">
        <v>119</v>
      </c>
      <c r="C33" s="161" t="s">
        <v>39</v>
      </c>
      <c r="D33" s="188" t="s">
        <v>20</v>
      </c>
      <c r="E33" s="10" t="s">
        <v>192</v>
      </c>
      <c r="F33" s="10" t="s">
        <v>211</v>
      </c>
      <c r="G33" s="8">
        <v>1</v>
      </c>
      <c r="H33" s="138" t="s">
        <v>191</v>
      </c>
      <c r="I33" s="138" t="s">
        <v>191</v>
      </c>
      <c r="J33" s="139" t="s">
        <v>159</v>
      </c>
      <c r="K33" s="8">
        <v>17697</v>
      </c>
      <c r="L33" s="8">
        <v>1</v>
      </c>
      <c r="M33" s="14" t="s">
        <v>211</v>
      </c>
      <c r="N33" s="122">
        <v>4.2300000000000004</v>
      </c>
      <c r="O33" s="168">
        <f t="shared" si="10"/>
        <v>8.4600000000000009</v>
      </c>
      <c r="P33" s="7">
        <f t="shared" ref="P33:P52" si="16">K33*O33</f>
        <v>149716.62000000002</v>
      </c>
      <c r="Q33" s="162">
        <f t="shared" ref="Q33:Q45" si="17">P33*L33</f>
        <v>149716.62000000002</v>
      </c>
      <c r="R33" s="162"/>
      <c r="S33" s="162"/>
      <c r="T33" s="106">
        <f t="shared" si="12"/>
        <v>0.1</v>
      </c>
      <c r="U33" s="7">
        <f t="shared" si="13"/>
        <v>14971.662000000004</v>
      </c>
      <c r="V33" s="7">
        <v>0.6</v>
      </c>
      <c r="W33" s="116">
        <f t="shared" si="14"/>
        <v>10618.199999999999</v>
      </c>
      <c r="X33" s="195">
        <f>ROUND(P33*L33+S33+U33+W33,2)</f>
        <v>175306.48</v>
      </c>
    </row>
    <row r="34" spans="1:24" s="13" customFormat="1" ht="17.25" customHeight="1" x14ac:dyDescent="0.3">
      <c r="A34" s="197">
        <v>26</v>
      </c>
      <c r="B34" s="104" t="s">
        <v>120</v>
      </c>
      <c r="C34" s="161" t="s">
        <v>39</v>
      </c>
      <c r="D34" s="188" t="s">
        <v>20</v>
      </c>
      <c r="E34" s="10" t="s">
        <v>215</v>
      </c>
      <c r="F34" s="10" t="s">
        <v>209</v>
      </c>
      <c r="G34" s="8">
        <v>1</v>
      </c>
      <c r="H34" s="138" t="s">
        <v>191</v>
      </c>
      <c r="I34" s="138" t="s">
        <v>191</v>
      </c>
      <c r="J34" s="139" t="s">
        <v>181</v>
      </c>
      <c r="K34" s="8">
        <v>17697</v>
      </c>
      <c r="L34" s="8">
        <v>1</v>
      </c>
      <c r="M34" s="14" t="s">
        <v>209</v>
      </c>
      <c r="N34" s="8">
        <v>4.55</v>
      </c>
      <c r="O34" s="168">
        <f t="shared" si="10"/>
        <v>9.1</v>
      </c>
      <c r="P34" s="7">
        <f t="shared" si="16"/>
        <v>161042.69999999998</v>
      </c>
      <c r="Q34" s="162">
        <f t="shared" si="17"/>
        <v>161042.69999999998</v>
      </c>
      <c r="R34" s="162"/>
      <c r="S34" s="162"/>
      <c r="T34" s="106">
        <f t="shared" si="12"/>
        <v>0.1</v>
      </c>
      <c r="U34" s="7">
        <f t="shared" si="13"/>
        <v>16104.269999999999</v>
      </c>
      <c r="V34" s="7">
        <v>0.6</v>
      </c>
      <c r="W34" s="116">
        <f t="shared" si="14"/>
        <v>10618.199999999999</v>
      </c>
      <c r="X34" s="195">
        <f>ROUND(P34*L34+S34+U34+W34,2)</f>
        <v>187765.17</v>
      </c>
    </row>
    <row r="35" spans="1:24" s="13" customFormat="1" ht="17.25" customHeight="1" x14ac:dyDescent="0.3">
      <c r="A35" s="197">
        <v>27</v>
      </c>
      <c r="B35" s="104" t="s">
        <v>121</v>
      </c>
      <c r="C35" s="161" t="s">
        <v>39</v>
      </c>
      <c r="D35" s="188" t="s">
        <v>20</v>
      </c>
      <c r="E35" s="11" t="s">
        <v>192</v>
      </c>
      <c r="F35" s="10" t="s">
        <v>211</v>
      </c>
      <c r="G35" s="8">
        <v>1</v>
      </c>
      <c r="H35" s="138" t="s">
        <v>191</v>
      </c>
      <c r="I35" s="138" t="s">
        <v>191</v>
      </c>
      <c r="J35" s="150" t="s">
        <v>159</v>
      </c>
      <c r="K35" s="8">
        <v>17697</v>
      </c>
      <c r="L35" s="8">
        <v>1</v>
      </c>
      <c r="M35" s="10" t="s">
        <v>211</v>
      </c>
      <c r="N35" s="8">
        <v>4.2300000000000004</v>
      </c>
      <c r="O35" s="168">
        <f t="shared" si="10"/>
        <v>8.4600000000000009</v>
      </c>
      <c r="P35" s="7">
        <f t="shared" si="16"/>
        <v>149716.62000000002</v>
      </c>
      <c r="Q35" s="162">
        <f t="shared" si="17"/>
        <v>149716.62000000002</v>
      </c>
      <c r="R35" s="162">
        <v>35</v>
      </c>
      <c r="S35" s="249">
        <f>P35*35%</f>
        <v>52400.817000000003</v>
      </c>
      <c r="T35" s="106">
        <f t="shared" si="12"/>
        <v>0.1</v>
      </c>
      <c r="U35" s="7">
        <f t="shared" si="13"/>
        <v>14971.662000000004</v>
      </c>
      <c r="V35" s="7">
        <v>0.6</v>
      </c>
      <c r="W35" s="116">
        <f t="shared" si="14"/>
        <v>10618.199999999999</v>
      </c>
      <c r="X35" s="195">
        <v>175306.48</v>
      </c>
    </row>
    <row r="36" spans="1:24" s="13" customFormat="1" ht="16.5" customHeight="1" x14ac:dyDescent="0.3">
      <c r="A36" s="197">
        <v>28</v>
      </c>
      <c r="B36" s="104" t="s">
        <v>122</v>
      </c>
      <c r="C36" s="161" t="s">
        <v>39</v>
      </c>
      <c r="D36" s="188" t="s">
        <v>20</v>
      </c>
      <c r="E36" s="9" t="s">
        <v>216</v>
      </c>
      <c r="F36" s="10" t="s">
        <v>210</v>
      </c>
      <c r="G36" s="8">
        <v>1</v>
      </c>
      <c r="H36" s="138" t="s">
        <v>191</v>
      </c>
      <c r="I36" s="138" t="s">
        <v>191</v>
      </c>
      <c r="J36" s="139" t="s">
        <v>181</v>
      </c>
      <c r="K36" s="8">
        <v>17697</v>
      </c>
      <c r="L36" s="8">
        <v>1</v>
      </c>
      <c r="M36" s="138" t="s">
        <v>179</v>
      </c>
      <c r="N36" s="122">
        <v>4.62</v>
      </c>
      <c r="O36" s="168">
        <f t="shared" si="10"/>
        <v>9.24</v>
      </c>
      <c r="P36" s="7">
        <f t="shared" si="16"/>
        <v>163520.28</v>
      </c>
      <c r="Q36" s="162">
        <f t="shared" si="17"/>
        <v>163520.28</v>
      </c>
      <c r="R36" s="162">
        <v>40</v>
      </c>
      <c r="S36" s="249">
        <f t="shared" ref="S36" si="18">P36*40%</f>
        <v>65408.112000000001</v>
      </c>
      <c r="T36" s="106">
        <f t="shared" si="12"/>
        <v>0.1</v>
      </c>
      <c r="U36" s="7">
        <f t="shared" si="13"/>
        <v>16352.028</v>
      </c>
      <c r="V36" s="7">
        <v>0.6</v>
      </c>
      <c r="W36" s="116">
        <f t="shared" si="14"/>
        <v>10618.199999999999</v>
      </c>
      <c r="X36" s="195">
        <f>ROUND(P36*L36+S36+U36+W36,2)</f>
        <v>255898.62</v>
      </c>
    </row>
    <row r="37" spans="1:24" s="13" customFormat="1" ht="16.5" customHeight="1" x14ac:dyDescent="0.3">
      <c r="A37" s="197">
        <v>29</v>
      </c>
      <c r="B37" s="104" t="s">
        <v>123</v>
      </c>
      <c r="C37" s="161" t="s">
        <v>39</v>
      </c>
      <c r="D37" s="188" t="s">
        <v>20</v>
      </c>
      <c r="E37" s="9" t="s">
        <v>214</v>
      </c>
      <c r="F37" s="10" t="s">
        <v>209</v>
      </c>
      <c r="G37" s="8">
        <v>1</v>
      </c>
      <c r="H37" s="138" t="s">
        <v>191</v>
      </c>
      <c r="I37" s="138" t="s">
        <v>191</v>
      </c>
      <c r="J37" s="139" t="s">
        <v>159</v>
      </c>
      <c r="K37" s="8">
        <v>17697</v>
      </c>
      <c r="L37" s="8">
        <v>1</v>
      </c>
      <c r="M37" s="14" t="s">
        <v>209</v>
      </c>
      <c r="N37" s="122">
        <v>4.4400000000000004</v>
      </c>
      <c r="O37" s="168">
        <f t="shared" si="10"/>
        <v>8.8800000000000008</v>
      </c>
      <c r="P37" s="7">
        <f t="shared" si="16"/>
        <v>157149.36000000002</v>
      </c>
      <c r="Q37" s="162">
        <f t="shared" si="17"/>
        <v>157149.36000000002</v>
      </c>
      <c r="R37" s="162"/>
      <c r="S37" s="162"/>
      <c r="T37" s="106">
        <f t="shared" si="12"/>
        <v>0.1</v>
      </c>
      <c r="U37" s="7">
        <f t="shared" si="13"/>
        <v>15714.936000000002</v>
      </c>
      <c r="V37" s="7">
        <v>0.6</v>
      </c>
      <c r="W37" s="116">
        <f t="shared" si="14"/>
        <v>10618.199999999999</v>
      </c>
      <c r="X37" s="195">
        <v>183482.5</v>
      </c>
    </row>
    <row r="38" spans="1:24" s="13" customFormat="1" ht="14.25" customHeight="1" x14ac:dyDescent="0.3">
      <c r="A38" s="198">
        <v>30</v>
      </c>
      <c r="B38" s="104" t="s">
        <v>124</v>
      </c>
      <c r="C38" s="161" t="s">
        <v>39</v>
      </c>
      <c r="D38" s="188" t="s">
        <v>20</v>
      </c>
      <c r="E38" s="11" t="s">
        <v>193</v>
      </c>
      <c r="F38" s="10" t="s">
        <v>28</v>
      </c>
      <c r="G38" s="8">
        <v>1</v>
      </c>
      <c r="H38" s="141" t="s">
        <v>191</v>
      </c>
      <c r="I38" s="141" t="s">
        <v>191</v>
      </c>
      <c r="J38" s="147" t="s">
        <v>181</v>
      </c>
      <c r="K38" s="8">
        <v>17697</v>
      </c>
      <c r="L38" s="8">
        <v>1</v>
      </c>
      <c r="M38" s="10" t="s">
        <v>28</v>
      </c>
      <c r="N38" s="8">
        <v>4.75</v>
      </c>
      <c r="O38" s="168">
        <f t="shared" si="10"/>
        <v>9.5</v>
      </c>
      <c r="P38" s="8">
        <f t="shared" si="16"/>
        <v>168121.5</v>
      </c>
      <c r="Q38" s="162">
        <f t="shared" si="17"/>
        <v>168121.5</v>
      </c>
      <c r="R38" s="162"/>
      <c r="S38" s="162"/>
      <c r="T38" s="8">
        <f t="shared" si="12"/>
        <v>0.1</v>
      </c>
      <c r="U38" s="7">
        <f t="shared" si="13"/>
        <v>16812.150000000001</v>
      </c>
      <c r="V38" s="7">
        <v>0.6</v>
      </c>
      <c r="W38" s="116">
        <f t="shared" si="14"/>
        <v>10618.199999999999</v>
      </c>
      <c r="X38" s="195">
        <f>ROUND(P38*L38+S38+U38+W38,2)</f>
        <v>195551.85</v>
      </c>
    </row>
    <row r="39" spans="1:24" s="13" customFormat="1" ht="14.25" customHeight="1" x14ac:dyDescent="0.3">
      <c r="A39" s="198">
        <v>31</v>
      </c>
      <c r="B39" s="233" t="s">
        <v>125</v>
      </c>
      <c r="C39" s="161" t="s">
        <v>39</v>
      </c>
      <c r="D39" s="188" t="s">
        <v>20</v>
      </c>
      <c r="E39" s="11" t="s">
        <v>212</v>
      </c>
      <c r="F39" s="10" t="s">
        <v>170</v>
      </c>
      <c r="G39" s="8">
        <v>1</v>
      </c>
      <c r="H39" s="141" t="s">
        <v>194</v>
      </c>
      <c r="I39" s="141" t="s">
        <v>191</v>
      </c>
      <c r="J39" s="147" t="s">
        <v>159</v>
      </c>
      <c r="K39" s="8">
        <v>17697</v>
      </c>
      <c r="L39" s="8">
        <v>1</v>
      </c>
      <c r="M39" s="10" t="s">
        <v>170</v>
      </c>
      <c r="N39" s="8">
        <v>4.4400000000000004</v>
      </c>
      <c r="O39" s="168">
        <f t="shared" si="10"/>
        <v>8.8800000000000008</v>
      </c>
      <c r="P39" s="8">
        <f t="shared" si="16"/>
        <v>157149.36000000002</v>
      </c>
      <c r="Q39" s="162">
        <f t="shared" si="17"/>
        <v>157149.36000000002</v>
      </c>
      <c r="R39" s="162"/>
      <c r="S39" s="162"/>
      <c r="T39" s="8">
        <f t="shared" si="12"/>
        <v>0.1</v>
      </c>
      <c r="U39" s="7">
        <f t="shared" si="13"/>
        <v>15714.936000000002</v>
      </c>
      <c r="V39" s="7">
        <v>0.6</v>
      </c>
      <c r="W39" s="116">
        <f t="shared" si="14"/>
        <v>10618.199999999999</v>
      </c>
      <c r="X39" s="195">
        <v>187765.17</v>
      </c>
    </row>
    <row r="40" spans="1:24" s="117" customFormat="1" ht="14.25" customHeight="1" x14ac:dyDescent="0.3">
      <c r="A40" s="199">
        <v>32</v>
      </c>
      <c r="B40" s="233" t="s">
        <v>126</v>
      </c>
      <c r="C40" s="189" t="s">
        <v>39</v>
      </c>
      <c r="D40" s="183" t="s">
        <v>24</v>
      </c>
      <c r="E40" s="163" t="s">
        <v>174</v>
      </c>
      <c r="F40" s="115" t="s">
        <v>169</v>
      </c>
      <c r="G40" s="8">
        <v>1</v>
      </c>
      <c r="H40" s="170" t="s">
        <v>195</v>
      </c>
      <c r="I40" s="170" t="s">
        <v>195</v>
      </c>
      <c r="J40" s="147" t="s">
        <v>177</v>
      </c>
      <c r="K40" s="114">
        <v>17697</v>
      </c>
      <c r="L40" s="8">
        <v>1</v>
      </c>
      <c r="M40" s="115" t="s">
        <v>169</v>
      </c>
      <c r="N40" s="114">
        <v>3.45</v>
      </c>
      <c r="O40" s="168">
        <f t="shared" si="10"/>
        <v>6.9</v>
      </c>
      <c r="P40" s="114">
        <f t="shared" si="16"/>
        <v>122109.3</v>
      </c>
      <c r="Q40" s="162">
        <f t="shared" si="17"/>
        <v>122109.3</v>
      </c>
      <c r="R40" s="162"/>
      <c r="S40" s="162"/>
      <c r="T40" s="136">
        <f t="shared" si="12"/>
        <v>0.1</v>
      </c>
      <c r="U40" s="7">
        <f t="shared" si="13"/>
        <v>12210.93</v>
      </c>
      <c r="V40" s="7">
        <v>0.6</v>
      </c>
      <c r="W40" s="116">
        <f t="shared" si="14"/>
        <v>10618.199999999999</v>
      </c>
      <c r="X40" s="195">
        <v>155556.63</v>
      </c>
    </row>
    <row r="41" spans="1:24" s="13" customFormat="1" ht="14.25" customHeight="1" x14ac:dyDescent="0.3">
      <c r="A41" s="197">
        <v>33</v>
      </c>
      <c r="B41" s="104" t="s">
        <v>127</v>
      </c>
      <c r="C41" s="189" t="s">
        <v>39</v>
      </c>
      <c r="D41" s="188" t="s">
        <v>24</v>
      </c>
      <c r="E41" s="11" t="s">
        <v>197</v>
      </c>
      <c r="F41" s="10" t="s">
        <v>169</v>
      </c>
      <c r="G41" s="8">
        <v>1</v>
      </c>
      <c r="H41" s="141" t="s">
        <v>195</v>
      </c>
      <c r="I41" s="141" t="s">
        <v>195</v>
      </c>
      <c r="J41" s="147" t="s">
        <v>177</v>
      </c>
      <c r="K41" s="8">
        <v>17697</v>
      </c>
      <c r="L41" s="8">
        <v>1</v>
      </c>
      <c r="M41" s="10" t="s">
        <v>169</v>
      </c>
      <c r="N41" s="8">
        <v>3.49</v>
      </c>
      <c r="O41" s="168">
        <f t="shared" ref="O41:O52" si="19">N41*1.45</f>
        <v>5.0605000000000002</v>
      </c>
      <c r="P41" s="8">
        <f t="shared" si="16"/>
        <v>89555.6685</v>
      </c>
      <c r="Q41" s="162">
        <f t="shared" si="17"/>
        <v>89555.6685</v>
      </c>
      <c r="R41" s="162"/>
      <c r="S41" s="162"/>
      <c r="T41" s="106">
        <f t="shared" si="12"/>
        <v>0.1</v>
      </c>
      <c r="U41" s="7">
        <f t="shared" si="13"/>
        <v>8955.5668500000011</v>
      </c>
      <c r="V41" s="7">
        <v>0.6</v>
      </c>
      <c r="W41" s="116">
        <f t="shared" si="14"/>
        <v>10618.199999999999</v>
      </c>
      <c r="X41" s="195">
        <v>146495.76999999999</v>
      </c>
    </row>
    <row r="42" spans="1:24" s="13" customFormat="1" ht="17.25" customHeight="1" x14ac:dyDescent="0.3">
      <c r="A42" s="197">
        <v>34</v>
      </c>
      <c r="B42" s="104" t="s">
        <v>128</v>
      </c>
      <c r="C42" s="189" t="s">
        <v>39</v>
      </c>
      <c r="D42" s="188" t="s">
        <v>20</v>
      </c>
      <c r="E42" s="10" t="s">
        <v>201</v>
      </c>
      <c r="F42" s="10" t="s">
        <v>168</v>
      </c>
      <c r="G42" s="8">
        <v>1</v>
      </c>
      <c r="H42" s="141" t="s">
        <v>191</v>
      </c>
      <c r="I42" s="141" t="s">
        <v>191</v>
      </c>
      <c r="J42" s="147" t="s">
        <v>177</v>
      </c>
      <c r="K42" s="8">
        <v>17697</v>
      </c>
      <c r="L42" s="8">
        <v>1</v>
      </c>
      <c r="M42" s="14" t="s">
        <v>168</v>
      </c>
      <c r="N42" s="122">
        <v>3.58</v>
      </c>
      <c r="O42" s="168">
        <f t="shared" si="19"/>
        <v>5.1909999999999998</v>
      </c>
      <c r="P42" s="7">
        <f t="shared" si="16"/>
        <v>91865.126999999993</v>
      </c>
      <c r="Q42" s="162">
        <f t="shared" si="17"/>
        <v>91865.126999999993</v>
      </c>
      <c r="R42" s="162"/>
      <c r="S42" s="162"/>
      <c r="T42" s="106">
        <f t="shared" si="12"/>
        <v>0.1</v>
      </c>
      <c r="U42" s="7">
        <f t="shared" si="13"/>
        <v>9186.5126999999993</v>
      </c>
      <c r="V42" s="7">
        <v>0.6</v>
      </c>
      <c r="W42" s="116">
        <f t="shared" si="14"/>
        <v>10618.199999999999</v>
      </c>
      <c r="X42" s="195">
        <v>149999</v>
      </c>
    </row>
    <row r="43" spans="1:24" s="13" customFormat="1" ht="15" customHeight="1" x14ac:dyDescent="0.3">
      <c r="A43" s="197">
        <v>35</v>
      </c>
      <c r="B43" s="104" t="s">
        <v>129</v>
      </c>
      <c r="C43" s="189" t="s">
        <v>39</v>
      </c>
      <c r="D43" s="188" t="s">
        <v>24</v>
      </c>
      <c r="E43" s="10" t="s">
        <v>217</v>
      </c>
      <c r="F43" s="10" t="s">
        <v>208</v>
      </c>
      <c r="G43" s="8">
        <v>1</v>
      </c>
      <c r="H43" s="141" t="s">
        <v>196</v>
      </c>
      <c r="I43" s="141" t="s">
        <v>195</v>
      </c>
      <c r="J43" s="147" t="s">
        <v>190</v>
      </c>
      <c r="K43" s="8">
        <v>17697</v>
      </c>
      <c r="L43" s="8">
        <v>1</v>
      </c>
      <c r="M43" s="14" t="s">
        <v>208</v>
      </c>
      <c r="N43" s="122">
        <v>3.97</v>
      </c>
      <c r="O43" s="168">
        <f t="shared" si="19"/>
        <v>5.7565</v>
      </c>
      <c r="P43" s="7">
        <f t="shared" si="16"/>
        <v>101872.78049999999</v>
      </c>
      <c r="Q43" s="162">
        <f t="shared" si="17"/>
        <v>101872.78049999999</v>
      </c>
      <c r="R43" s="162">
        <v>30</v>
      </c>
      <c r="S43" s="162">
        <f>P43*30%</f>
        <v>30561.834149999995</v>
      </c>
      <c r="T43" s="106">
        <f t="shared" si="12"/>
        <v>0.1</v>
      </c>
      <c r="U43" s="7">
        <f t="shared" si="13"/>
        <v>10187.278050000001</v>
      </c>
      <c r="V43" s="7">
        <v>0.6</v>
      </c>
      <c r="W43" s="116">
        <f t="shared" si="14"/>
        <v>10618.199999999999</v>
      </c>
      <c r="X43" s="195">
        <v>185535.35</v>
      </c>
    </row>
    <row r="44" spans="1:24" s="13" customFormat="1" ht="15" customHeight="1" x14ac:dyDescent="0.3">
      <c r="A44" s="197">
        <v>36</v>
      </c>
      <c r="B44" s="104" t="s">
        <v>133</v>
      </c>
      <c r="C44" s="189" t="s">
        <v>39</v>
      </c>
      <c r="D44" s="188" t="s">
        <v>20</v>
      </c>
      <c r="E44" s="10" t="s">
        <v>197</v>
      </c>
      <c r="F44" s="10" t="s">
        <v>169</v>
      </c>
      <c r="G44" s="8">
        <v>1</v>
      </c>
      <c r="H44" s="141" t="s">
        <v>191</v>
      </c>
      <c r="I44" s="141" t="s">
        <v>191</v>
      </c>
      <c r="J44" s="147" t="s">
        <v>177</v>
      </c>
      <c r="K44" s="8">
        <v>17697</v>
      </c>
      <c r="L44" s="8">
        <v>1</v>
      </c>
      <c r="M44" s="14" t="s">
        <v>169</v>
      </c>
      <c r="N44" s="122">
        <v>3.78</v>
      </c>
      <c r="O44" s="168">
        <f t="shared" si="19"/>
        <v>5.4809999999999999</v>
      </c>
      <c r="P44" s="7">
        <f t="shared" si="16"/>
        <v>96997.256999999998</v>
      </c>
      <c r="Q44" s="162">
        <f t="shared" si="17"/>
        <v>96997.256999999998</v>
      </c>
      <c r="R44" s="162"/>
      <c r="S44" s="162"/>
      <c r="T44" s="106">
        <f t="shared" si="12"/>
        <v>0.1</v>
      </c>
      <c r="U44" s="7">
        <f t="shared" si="13"/>
        <v>9699.7257000000009</v>
      </c>
      <c r="V44" s="7">
        <v>0.6</v>
      </c>
      <c r="W44" s="116">
        <f t="shared" si="14"/>
        <v>10618.199999999999</v>
      </c>
      <c r="X44" s="195">
        <v>157786.45000000001</v>
      </c>
    </row>
    <row r="45" spans="1:24" s="13" customFormat="1" ht="15" customHeight="1" x14ac:dyDescent="0.3">
      <c r="A45" s="197">
        <v>37</v>
      </c>
      <c r="B45" s="104" t="s">
        <v>106</v>
      </c>
      <c r="C45" s="189" t="s">
        <v>39</v>
      </c>
      <c r="D45" s="188" t="s">
        <v>20</v>
      </c>
      <c r="E45" s="10" t="s">
        <v>218</v>
      </c>
      <c r="F45" s="10" t="s">
        <v>170</v>
      </c>
      <c r="G45" s="8">
        <v>1</v>
      </c>
      <c r="H45" s="141" t="s">
        <v>191</v>
      </c>
      <c r="I45" s="141" t="s">
        <v>191</v>
      </c>
      <c r="J45" s="147" t="s">
        <v>177</v>
      </c>
      <c r="K45" s="8">
        <v>17697</v>
      </c>
      <c r="L45" s="8">
        <v>0.5</v>
      </c>
      <c r="M45" s="14" t="s">
        <v>170</v>
      </c>
      <c r="N45" s="122">
        <v>4.12</v>
      </c>
      <c r="O45" s="168">
        <f t="shared" si="19"/>
        <v>5.9740000000000002</v>
      </c>
      <c r="P45" s="7">
        <f t="shared" si="16"/>
        <v>105721.878</v>
      </c>
      <c r="Q45" s="162">
        <f t="shared" si="17"/>
        <v>52860.938999999998</v>
      </c>
      <c r="R45" s="162">
        <v>40</v>
      </c>
      <c r="S45" s="249">
        <f t="shared" ref="S45:S47" si="20">P45*40%</f>
        <v>42288.751199999999</v>
      </c>
      <c r="T45" s="106">
        <f t="shared" si="12"/>
        <v>0.1</v>
      </c>
      <c r="U45" s="7">
        <f t="shared" si="13"/>
        <v>10572.1878</v>
      </c>
      <c r="V45" s="7">
        <v>0.6</v>
      </c>
      <c r="W45" s="116">
        <f t="shared" si="14"/>
        <v>10618.199999999999</v>
      </c>
      <c r="X45" s="195">
        <v>171306.96</v>
      </c>
    </row>
    <row r="46" spans="1:24" s="13" customFormat="1" ht="15" customHeight="1" x14ac:dyDescent="0.3">
      <c r="A46" s="197">
        <v>38</v>
      </c>
      <c r="B46" s="104" t="s">
        <v>134</v>
      </c>
      <c r="C46" s="189" t="s">
        <v>39</v>
      </c>
      <c r="D46" s="188" t="s">
        <v>20</v>
      </c>
      <c r="E46" s="10" t="s">
        <v>198</v>
      </c>
      <c r="F46" s="10" t="s">
        <v>28</v>
      </c>
      <c r="G46" s="8">
        <v>1</v>
      </c>
      <c r="H46" s="141" t="s">
        <v>191</v>
      </c>
      <c r="I46" s="141" t="s">
        <v>191</v>
      </c>
      <c r="J46" s="147" t="s">
        <v>177</v>
      </c>
      <c r="K46" s="8">
        <v>17697</v>
      </c>
      <c r="L46" s="8">
        <v>1</v>
      </c>
      <c r="M46" s="14" t="s">
        <v>28</v>
      </c>
      <c r="N46" s="122">
        <v>4.1900000000000004</v>
      </c>
      <c r="O46" s="168">
        <f t="shared" si="19"/>
        <v>6.0755000000000008</v>
      </c>
      <c r="P46" s="7">
        <f t="shared" si="16"/>
        <v>107518.12350000002</v>
      </c>
      <c r="Q46" s="242">
        <f>L46*P46</f>
        <v>107518.12350000002</v>
      </c>
      <c r="R46" s="249">
        <v>40</v>
      </c>
      <c r="S46" s="249">
        <f t="shared" si="20"/>
        <v>43007.249400000008</v>
      </c>
      <c r="T46" s="106">
        <f t="shared" si="12"/>
        <v>0.1</v>
      </c>
      <c r="U46" s="7">
        <f t="shared" si="13"/>
        <v>10751.812350000002</v>
      </c>
      <c r="V46" s="7">
        <v>0.6</v>
      </c>
      <c r="W46" s="116">
        <f t="shared" si="14"/>
        <v>10618.199999999999</v>
      </c>
      <c r="X46" s="195">
        <v>279612.59999999998</v>
      </c>
    </row>
    <row r="47" spans="1:24" s="13" customFormat="1" ht="18.75" customHeight="1" x14ac:dyDescent="0.3">
      <c r="A47" s="188">
        <v>39</v>
      </c>
      <c r="B47" s="104" t="s">
        <v>130</v>
      </c>
      <c r="C47" s="189" t="s">
        <v>39</v>
      </c>
      <c r="D47" s="188" t="s">
        <v>24</v>
      </c>
      <c r="E47" s="10" t="s">
        <v>199</v>
      </c>
      <c r="F47" s="10" t="s">
        <v>208</v>
      </c>
      <c r="G47" s="8">
        <v>1</v>
      </c>
      <c r="H47" s="141" t="s">
        <v>195</v>
      </c>
      <c r="I47" s="141" t="s">
        <v>195</v>
      </c>
      <c r="J47" s="147" t="s">
        <v>177</v>
      </c>
      <c r="K47" s="8">
        <v>17697</v>
      </c>
      <c r="L47" s="8">
        <v>1</v>
      </c>
      <c r="M47" s="14" t="s">
        <v>208</v>
      </c>
      <c r="N47" s="122">
        <v>3.49</v>
      </c>
      <c r="O47" s="168">
        <f t="shared" si="19"/>
        <v>5.0605000000000002</v>
      </c>
      <c r="P47" s="7">
        <f t="shared" si="16"/>
        <v>89555.6685</v>
      </c>
      <c r="Q47" s="162">
        <f>P47*L47</f>
        <v>89555.6685</v>
      </c>
      <c r="R47" s="162">
        <v>40</v>
      </c>
      <c r="S47" s="249">
        <f t="shared" si="20"/>
        <v>35822.267400000004</v>
      </c>
      <c r="T47" s="106">
        <f t="shared" si="12"/>
        <v>0.1</v>
      </c>
      <c r="U47" s="7">
        <f t="shared" si="13"/>
        <v>8955.5668500000011</v>
      </c>
      <c r="V47" s="7">
        <v>0.6</v>
      </c>
      <c r="W47" s="116">
        <f t="shared" si="14"/>
        <v>10618.199999999999</v>
      </c>
      <c r="X47" s="195">
        <v>146495.76999999999</v>
      </c>
    </row>
    <row r="48" spans="1:24" s="13" customFormat="1" ht="17.25" customHeight="1" x14ac:dyDescent="0.3">
      <c r="A48" s="188">
        <v>40</v>
      </c>
      <c r="B48" s="104" t="s">
        <v>131</v>
      </c>
      <c r="C48" s="189" t="s">
        <v>39</v>
      </c>
      <c r="D48" s="188" t="s">
        <v>20</v>
      </c>
      <c r="E48" s="10" t="s">
        <v>200</v>
      </c>
      <c r="F48" s="10" t="s">
        <v>211</v>
      </c>
      <c r="G48" s="8">
        <v>1</v>
      </c>
      <c r="H48" s="141" t="s">
        <v>191</v>
      </c>
      <c r="I48" s="141" t="s">
        <v>191</v>
      </c>
      <c r="J48" s="147" t="s">
        <v>177</v>
      </c>
      <c r="K48" s="8">
        <v>17697</v>
      </c>
      <c r="L48" s="8">
        <v>1</v>
      </c>
      <c r="M48" s="14" t="s">
        <v>211</v>
      </c>
      <c r="N48" s="122">
        <v>3.85</v>
      </c>
      <c r="O48" s="168">
        <f t="shared" si="19"/>
        <v>5.5824999999999996</v>
      </c>
      <c r="P48" s="7">
        <f t="shared" si="16"/>
        <v>98793.502499999988</v>
      </c>
      <c r="Q48" s="162">
        <f>P48*L48</f>
        <v>98793.502499999988</v>
      </c>
      <c r="R48" s="162"/>
      <c r="S48" s="162"/>
      <c r="T48" s="106">
        <f t="shared" si="12"/>
        <v>0.1</v>
      </c>
      <c r="U48" s="7">
        <f t="shared" si="13"/>
        <v>9879.3502499999995</v>
      </c>
      <c r="V48" s="7">
        <v>0.6</v>
      </c>
      <c r="W48" s="116">
        <f t="shared" si="14"/>
        <v>10618.199999999999</v>
      </c>
      <c r="X48" s="195">
        <v>160511.79</v>
      </c>
    </row>
    <row r="49" spans="1:24" s="13" customFormat="1" ht="17.25" customHeight="1" x14ac:dyDescent="0.3">
      <c r="A49" s="188">
        <v>41</v>
      </c>
      <c r="B49" s="103" t="s">
        <v>132</v>
      </c>
      <c r="C49" s="189" t="s">
        <v>39</v>
      </c>
      <c r="D49" s="188" t="s">
        <v>20</v>
      </c>
      <c r="E49" s="14" t="s">
        <v>200</v>
      </c>
      <c r="F49" s="14" t="s">
        <v>211</v>
      </c>
      <c r="G49" s="122">
        <v>1</v>
      </c>
      <c r="H49" s="138" t="s">
        <v>191</v>
      </c>
      <c r="I49" s="138" t="s">
        <v>191</v>
      </c>
      <c r="J49" s="139" t="s">
        <v>181</v>
      </c>
      <c r="K49" s="8">
        <v>17697</v>
      </c>
      <c r="L49" s="122">
        <v>0.5</v>
      </c>
      <c r="M49" s="14" t="s">
        <v>211</v>
      </c>
      <c r="N49" s="122">
        <v>4.42</v>
      </c>
      <c r="O49" s="168">
        <f t="shared" si="19"/>
        <v>6.4089999999999998</v>
      </c>
      <c r="P49" s="7">
        <f t="shared" si="16"/>
        <v>113420.07299999999</v>
      </c>
      <c r="Q49" s="242">
        <f>L49*P49</f>
        <v>56710.036499999995</v>
      </c>
      <c r="R49" s="242"/>
      <c r="S49" s="242"/>
      <c r="T49" s="8">
        <f t="shared" si="12"/>
        <v>0.1</v>
      </c>
      <c r="U49" s="7">
        <f t="shared" si="13"/>
        <v>11342.007299999999</v>
      </c>
      <c r="V49" s="8">
        <v>0.6</v>
      </c>
      <c r="W49" s="116">
        <f t="shared" si="14"/>
        <v>10618.199999999999</v>
      </c>
      <c r="X49" s="195">
        <v>167059.68</v>
      </c>
    </row>
    <row r="50" spans="1:24" s="13" customFormat="1" ht="17.25" customHeight="1" x14ac:dyDescent="0.3">
      <c r="A50" s="188">
        <v>42</v>
      </c>
      <c r="B50" s="103" t="s">
        <v>221</v>
      </c>
      <c r="C50" s="189" t="s">
        <v>39</v>
      </c>
      <c r="D50" s="12" t="s">
        <v>20</v>
      </c>
      <c r="E50" s="14" t="s">
        <v>222</v>
      </c>
      <c r="F50" s="14" t="s">
        <v>208</v>
      </c>
      <c r="G50" s="122">
        <v>1</v>
      </c>
      <c r="H50" s="138" t="s">
        <v>191</v>
      </c>
      <c r="I50" s="138" t="s">
        <v>191</v>
      </c>
      <c r="J50" s="139" t="s">
        <v>177</v>
      </c>
      <c r="K50" s="8">
        <v>17697</v>
      </c>
      <c r="L50" s="122">
        <v>1</v>
      </c>
      <c r="M50" s="14" t="s">
        <v>208</v>
      </c>
      <c r="N50" s="122">
        <v>8.85</v>
      </c>
      <c r="O50" s="168">
        <f t="shared" si="19"/>
        <v>12.8325</v>
      </c>
      <c r="P50" s="7">
        <f t="shared" si="16"/>
        <v>227096.7525</v>
      </c>
      <c r="Q50" s="242">
        <f>L50*P50</f>
        <v>227096.7525</v>
      </c>
      <c r="R50" s="242"/>
      <c r="S50" s="242"/>
      <c r="T50" s="8">
        <f t="shared" si="12"/>
        <v>0.1</v>
      </c>
      <c r="U50" s="7">
        <f t="shared" si="13"/>
        <v>22709.67525</v>
      </c>
      <c r="V50" s="8">
        <v>0.6</v>
      </c>
      <c r="W50" s="116">
        <f t="shared" si="14"/>
        <v>10618.199999999999</v>
      </c>
      <c r="X50" s="195">
        <v>119291.05</v>
      </c>
    </row>
    <row r="51" spans="1:24" s="13" customFormat="1" ht="17.25" customHeight="1" x14ac:dyDescent="0.3">
      <c r="A51" s="188">
        <v>43</v>
      </c>
      <c r="B51" s="103" t="s">
        <v>220</v>
      </c>
      <c r="C51" s="189" t="s">
        <v>39</v>
      </c>
      <c r="D51" s="12" t="s">
        <v>20</v>
      </c>
      <c r="E51" s="14" t="s">
        <v>180</v>
      </c>
      <c r="F51" s="14" t="s">
        <v>179</v>
      </c>
      <c r="G51" s="122">
        <v>1</v>
      </c>
      <c r="H51" s="138" t="s">
        <v>191</v>
      </c>
      <c r="I51" s="138" t="s">
        <v>191</v>
      </c>
      <c r="J51" s="139" t="s">
        <v>181</v>
      </c>
      <c r="K51" s="8">
        <v>17697</v>
      </c>
      <c r="L51" s="122">
        <v>1</v>
      </c>
      <c r="M51" s="14" t="s">
        <v>179</v>
      </c>
      <c r="N51" s="122">
        <v>4.62</v>
      </c>
      <c r="O51" s="168">
        <f t="shared" si="19"/>
        <v>6.6989999999999998</v>
      </c>
      <c r="P51" s="7">
        <f t="shared" si="16"/>
        <v>118552.20299999999</v>
      </c>
      <c r="Q51" s="242">
        <f>L51*P51</f>
        <v>118552.20299999999</v>
      </c>
      <c r="R51" s="242"/>
      <c r="S51" s="242"/>
      <c r="T51" s="8">
        <f t="shared" si="12"/>
        <v>0.1</v>
      </c>
      <c r="U51" s="7">
        <f t="shared" si="13"/>
        <v>11855.220300000001</v>
      </c>
      <c r="V51" s="8">
        <v>0.6</v>
      </c>
      <c r="W51" s="116">
        <f t="shared" si="14"/>
        <v>10618.199999999999</v>
      </c>
      <c r="X51" s="195">
        <v>187145.43</v>
      </c>
    </row>
    <row r="52" spans="1:24" s="13" customFormat="1" ht="17.25" customHeight="1" x14ac:dyDescent="0.3">
      <c r="A52" s="188">
        <v>44</v>
      </c>
      <c r="B52" s="103" t="s">
        <v>225</v>
      </c>
      <c r="C52" s="189" t="s">
        <v>39</v>
      </c>
      <c r="D52" s="12" t="s">
        <v>20</v>
      </c>
      <c r="E52" s="14" t="s">
        <v>202</v>
      </c>
      <c r="F52" s="14" t="s">
        <v>226</v>
      </c>
      <c r="G52" s="122">
        <v>1</v>
      </c>
      <c r="H52" s="138"/>
      <c r="I52" s="138"/>
      <c r="J52" s="139"/>
      <c r="K52" s="8">
        <v>17697</v>
      </c>
      <c r="L52" s="122">
        <v>0.5</v>
      </c>
      <c r="M52" s="14" t="s">
        <v>226</v>
      </c>
      <c r="N52" s="122">
        <v>2.94</v>
      </c>
      <c r="O52" s="168">
        <f t="shared" si="19"/>
        <v>4.2629999999999999</v>
      </c>
      <c r="P52" s="7">
        <f t="shared" si="16"/>
        <v>75442.311000000002</v>
      </c>
      <c r="Q52" s="242">
        <f>L52*P52</f>
        <v>37721.155500000001</v>
      </c>
      <c r="R52" s="249"/>
      <c r="S52" s="249"/>
      <c r="T52" s="8">
        <v>0.1</v>
      </c>
      <c r="U52" s="7">
        <f t="shared" si="13"/>
        <v>7544.2311000000009</v>
      </c>
      <c r="V52" s="8">
        <v>0.6</v>
      </c>
      <c r="W52" s="116">
        <f t="shared" si="14"/>
        <v>10618.199999999999</v>
      </c>
      <c r="X52" s="195">
        <f>ROUND(P52*L52+S52+U52+W52,2)</f>
        <v>55883.59</v>
      </c>
    </row>
    <row r="53" spans="1:24" s="261" customFormat="1" ht="17.25" customHeight="1" x14ac:dyDescent="0.3">
      <c r="A53" s="250"/>
      <c r="B53" s="251"/>
      <c r="C53" s="252"/>
      <c r="D53" s="253"/>
      <c r="E53" s="254"/>
      <c r="F53" s="254"/>
      <c r="G53" s="255"/>
      <c r="H53" s="256"/>
      <c r="I53" s="256"/>
      <c r="J53" s="257"/>
      <c r="K53" s="258"/>
      <c r="L53" s="255">
        <f>SUM(L29:L52)</f>
        <v>22.5</v>
      </c>
      <c r="M53" s="254"/>
      <c r="N53" s="255"/>
      <c r="O53" s="259"/>
      <c r="P53" s="242">
        <v>0</v>
      </c>
      <c r="Q53" s="249"/>
      <c r="R53" s="249"/>
      <c r="S53" s="249"/>
      <c r="T53" s="258"/>
      <c r="U53" s="242">
        <f>SUM(U29:U51)</f>
        <v>308639.2194</v>
      </c>
      <c r="V53" s="258"/>
      <c r="W53" s="258">
        <v>244218.6</v>
      </c>
      <c r="X53" s="260">
        <v>4356337.54</v>
      </c>
    </row>
    <row r="54" spans="1:24" s="13" customFormat="1" ht="30.6" customHeight="1" x14ac:dyDescent="0.3">
      <c r="A54" s="188">
        <v>44</v>
      </c>
      <c r="B54" s="103" t="s">
        <v>147</v>
      </c>
      <c r="C54" s="235" t="s">
        <v>148</v>
      </c>
      <c r="D54" s="12" t="s">
        <v>24</v>
      </c>
      <c r="E54" s="14" t="s">
        <v>219</v>
      </c>
      <c r="F54" s="14" t="s">
        <v>169</v>
      </c>
      <c r="G54" s="122">
        <v>1</v>
      </c>
      <c r="H54" s="138" t="s">
        <v>188</v>
      </c>
      <c r="I54" s="138" t="s">
        <v>188</v>
      </c>
      <c r="J54" s="139"/>
      <c r="K54" s="8">
        <v>17697</v>
      </c>
      <c r="L54" s="122">
        <v>1.5</v>
      </c>
      <c r="M54" s="14" t="s">
        <v>169</v>
      </c>
      <c r="N54" s="122">
        <v>3.04</v>
      </c>
      <c r="O54" s="168">
        <f t="shared" ref="O54:O67" si="21">N54*1.45</f>
        <v>4.4079999999999995</v>
      </c>
      <c r="P54" s="7">
        <f t="shared" ref="P54:P82" si="22">K54*O54</f>
        <v>78008.375999999989</v>
      </c>
      <c r="Q54" s="162">
        <v>78008.38</v>
      </c>
      <c r="R54" s="162"/>
      <c r="S54" s="162"/>
      <c r="T54" s="8">
        <f t="shared" ref="T54:T63" si="23">IF(G54&gt;0,10%,0)</f>
        <v>0.1</v>
      </c>
      <c r="U54" s="7">
        <f>P54*10%</f>
        <v>7800.8375999999989</v>
      </c>
      <c r="V54" s="8">
        <v>0.3</v>
      </c>
      <c r="W54" s="8">
        <f>K54*30%</f>
        <v>5309.0999999999995</v>
      </c>
      <c r="X54" s="222">
        <v>136677.47</v>
      </c>
    </row>
    <row r="55" spans="1:24" s="13" customFormat="1" ht="27.75" customHeight="1" x14ac:dyDescent="0.3">
      <c r="A55" s="188">
        <v>45</v>
      </c>
      <c r="B55" s="103" t="s">
        <v>149</v>
      </c>
      <c r="C55" s="235" t="s">
        <v>148</v>
      </c>
      <c r="D55" s="12" t="s">
        <v>24</v>
      </c>
      <c r="E55" s="14" t="s">
        <v>197</v>
      </c>
      <c r="F55" s="14" t="s">
        <v>169</v>
      </c>
      <c r="G55" s="122">
        <v>1</v>
      </c>
      <c r="H55" s="138" t="s">
        <v>188</v>
      </c>
      <c r="I55" s="138" t="s">
        <v>188</v>
      </c>
      <c r="J55" s="139"/>
      <c r="K55" s="8">
        <v>17697</v>
      </c>
      <c r="L55" s="122">
        <v>1.5</v>
      </c>
      <c r="M55" s="14" t="s">
        <v>169</v>
      </c>
      <c r="N55" s="122">
        <v>3.08</v>
      </c>
      <c r="O55" s="221">
        <f t="shared" si="21"/>
        <v>4.4660000000000002</v>
      </c>
      <c r="P55" s="7">
        <f t="shared" si="22"/>
        <v>79034.802000000011</v>
      </c>
      <c r="Q55" s="239">
        <v>79034.8</v>
      </c>
      <c r="R55" s="239"/>
      <c r="S55" s="239"/>
      <c r="T55" s="8">
        <f t="shared" si="23"/>
        <v>0.1</v>
      </c>
      <c r="U55" s="7">
        <f t="shared" ref="U55:U67" si="24">P55*10%</f>
        <v>7903.4802000000018</v>
      </c>
      <c r="V55" s="8">
        <v>0.3</v>
      </c>
      <c r="W55" s="8">
        <f t="shared" ref="W55:W66" si="25">K55*30%</f>
        <v>5309.0999999999995</v>
      </c>
      <c r="X55" s="222">
        <v>138371.07</v>
      </c>
    </row>
    <row r="56" spans="1:24" s="13" customFormat="1" ht="36.6" customHeight="1" x14ac:dyDescent="0.3">
      <c r="A56" s="188">
        <v>46</v>
      </c>
      <c r="B56" s="103" t="s">
        <v>150</v>
      </c>
      <c r="C56" s="235" t="s">
        <v>148</v>
      </c>
      <c r="D56" s="12" t="s">
        <v>24</v>
      </c>
      <c r="E56" s="14" t="s">
        <v>202</v>
      </c>
      <c r="F56" s="14" t="s">
        <v>168</v>
      </c>
      <c r="G56" s="122">
        <v>1</v>
      </c>
      <c r="H56" s="138" t="s">
        <v>188</v>
      </c>
      <c r="I56" s="138" t="s">
        <v>188</v>
      </c>
      <c r="J56" s="139"/>
      <c r="K56" s="8">
        <v>17697</v>
      </c>
      <c r="L56" s="122">
        <v>1.25</v>
      </c>
      <c r="M56" s="14" t="s">
        <v>168</v>
      </c>
      <c r="N56" s="122">
        <v>2.98</v>
      </c>
      <c r="O56" s="221">
        <f t="shared" si="21"/>
        <v>4.3209999999999997</v>
      </c>
      <c r="P56" s="7">
        <f t="shared" si="22"/>
        <v>76468.736999999994</v>
      </c>
      <c r="Q56" s="239">
        <v>76468.740000000005</v>
      </c>
      <c r="R56" s="239"/>
      <c r="S56" s="239"/>
      <c r="T56" s="8">
        <f t="shared" si="23"/>
        <v>0.1</v>
      </c>
      <c r="U56" s="7">
        <f t="shared" si="24"/>
        <v>7646.8737000000001</v>
      </c>
      <c r="V56" s="8">
        <v>0.3</v>
      </c>
      <c r="W56" s="8">
        <f t="shared" si="25"/>
        <v>5309.0999999999995</v>
      </c>
      <c r="X56" s="222">
        <v>111780.89</v>
      </c>
    </row>
    <row r="57" spans="1:24" s="13" customFormat="1" ht="22.5" customHeight="1" x14ac:dyDescent="0.3">
      <c r="A57" s="188">
        <v>47</v>
      </c>
      <c r="B57" s="103" t="s">
        <v>151</v>
      </c>
      <c r="C57" s="243" t="s">
        <v>148</v>
      </c>
      <c r="D57" s="12" t="s">
        <v>24</v>
      </c>
      <c r="E57" s="14" t="s">
        <v>202</v>
      </c>
      <c r="F57" s="14" t="s">
        <v>168</v>
      </c>
      <c r="G57" s="122">
        <v>1</v>
      </c>
      <c r="H57" s="138" t="s">
        <v>188</v>
      </c>
      <c r="I57" s="138" t="s">
        <v>188</v>
      </c>
      <c r="J57" s="139"/>
      <c r="K57" s="8">
        <v>17697</v>
      </c>
      <c r="L57" s="122">
        <v>1.25</v>
      </c>
      <c r="M57" s="14" t="s">
        <v>168</v>
      </c>
      <c r="N57" s="122">
        <v>2.94</v>
      </c>
      <c r="O57" s="221">
        <f t="shared" si="21"/>
        <v>4.2629999999999999</v>
      </c>
      <c r="P57" s="7">
        <f t="shared" si="22"/>
        <v>75442.311000000002</v>
      </c>
      <c r="Q57" s="242">
        <v>75442.31</v>
      </c>
      <c r="R57" s="242"/>
      <c r="S57" s="242"/>
      <c r="T57" s="8">
        <f t="shared" si="23"/>
        <v>0.1</v>
      </c>
      <c r="U57" s="7">
        <f t="shared" si="24"/>
        <v>7544.2311000000009</v>
      </c>
      <c r="V57" s="8">
        <v>0.3</v>
      </c>
      <c r="W57" s="8">
        <f t="shared" si="25"/>
        <v>5309.0999999999995</v>
      </c>
      <c r="X57" s="222">
        <v>117005.93</v>
      </c>
    </row>
    <row r="58" spans="1:24" s="13" customFormat="1" ht="36.6" customHeight="1" x14ac:dyDescent="0.3">
      <c r="A58" s="188">
        <v>48</v>
      </c>
      <c r="B58" s="103" t="s">
        <v>121</v>
      </c>
      <c r="C58" s="243" t="s">
        <v>148</v>
      </c>
      <c r="D58" s="12" t="s">
        <v>20</v>
      </c>
      <c r="E58" s="14" t="s">
        <v>203</v>
      </c>
      <c r="F58" s="14" t="s">
        <v>211</v>
      </c>
      <c r="G58" s="122">
        <v>1</v>
      </c>
      <c r="H58" s="138" t="s">
        <v>188</v>
      </c>
      <c r="I58" s="138" t="s">
        <v>188</v>
      </c>
      <c r="J58" s="139"/>
      <c r="K58" s="8">
        <v>17697</v>
      </c>
      <c r="L58" s="122">
        <v>1.25</v>
      </c>
      <c r="M58" s="14" t="s">
        <v>211</v>
      </c>
      <c r="N58" s="122">
        <v>3.16</v>
      </c>
      <c r="O58" s="221">
        <f t="shared" si="21"/>
        <v>4.5819999999999999</v>
      </c>
      <c r="P58" s="7">
        <f t="shared" si="22"/>
        <v>81087.653999999995</v>
      </c>
      <c r="Q58" s="242">
        <v>81087.649999999994</v>
      </c>
      <c r="R58" s="242"/>
      <c r="S58" s="242"/>
      <c r="T58" s="8">
        <f t="shared" si="23"/>
        <v>0.1</v>
      </c>
      <c r="U58" s="7">
        <f t="shared" si="24"/>
        <v>8108.7654000000002</v>
      </c>
      <c r="V58" s="8">
        <v>0.3</v>
      </c>
      <c r="W58" s="8">
        <f t="shared" si="25"/>
        <v>5309.0999999999995</v>
      </c>
      <c r="X58" s="222">
        <v>110369.55</v>
      </c>
    </row>
    <row r="59" spans="1:24" s="13" customFormat="1" ht="30.75" customHeight="1" x14ac:dyDescent="0.3">
      <c r="A59" s="188">
        <v>49</v>
      </c>
      <c r="B59" s="103" t="s">
        <v>124</v>
      </c>
      <c r="C59" s="247" t="s">
        <v>148</v>
      </c>
      <c r="D59" s="12" t="s">
        <v>20</v>
      </c>
      <c r="E59" s="14" t="s">
        <v>193</v>
      </c>
      <c r="F59" s="14" t="s">
        <v>28</v>
      </c>
      <c r="G59" s="122">
        <v>1</v>
      </c>
      <c r="H59" s="138" t="s">
        <v>188</v>
      </c>
      <c r="I59" s="138" t="s">
        <v>188</v>
      </c>
      <c r="J59" s="139"/>
      <c r="K59" s="8">
        <v>17697</v>
      </c>
      <c r="L59" s="122">
        <v>1.25</v>
      </c>
      <c r="M59" s="14" t="s">
        <v>28</v>
      </c>
      <c r="N59" s="122">
        <v>3.29</v>
      </c>
      <c r="O59" s="221">
        <f t="shared" si="21"/>
        <v>4.7705000000000002</v>
      </c>
      <c r="P59" s="7">
        <f t="shared" si="22"/>
        <v>84423.53850000001</v>
      </c>
      <c r="Q59" s="242">
        <f t="shared" ref="Q59:Q66" si="26">L59*P59</f>
        <v>105529.42312500002</v>
      </c>
      <c r="R59" s="242"/>
      <c r="S59" s="242"/>
      <c r="T59" s="8">
        <f t="shared" si="23"/>
        <v>0.1</v>
      </c>
      <c r="U59" s="7">
        <f t="shared" si="24"/>
        <v>8442.3538500000013</v>
      </c>
      <c r="V59" s="8">
        <v>0.3</v>
      </c>
      <c r="W59" s="8">
        <f t="shared" si="25"/>
        <v>5309.0999999999995</v>
      </c>
      <c r="X59" s="222">
        <v>122718.74</v>
      </c>
    </row>
    <row r="60" spans="1:24" s="13" customFormat="1" ht="17.25" customHeight="1" x14ac:dyDescent="0.3">
      <c r="A60" s="188">
        <v>50</v>
      </c>
      <c r="B60" s="103" t="s">
        <v>153</v>
      </c>
      <c r="C60" s="243" t="s">
        <v>148</v>
      </c>
      <c r="D60" s="12" t="s">
        <v>24</v>
      </c>
      <c r="E60" s="14" t="s">
        <v>199</v>
      </c>
      <c r="F60" s="14" t="s">
        <v>208</v>
      </c>
      <c r="G60" s="122">
        <v>1</v>
      </c>
      <c r="H60" s="138" t="s">
        <v>188</v>
      </c>
      <c r="I60" s="138" t="s">
        <v>188</v>
      </c>
      <c r="J60" s="139"/>
      <c r="K60" s="8">
        <v>17697</v>
      </c>
      <c r="L60" s="122">
        <v>1</v>
      </c>
      <c r="M60" s="14" t="s">
        <v>208</v>
      </c>
      <c r="N60" s="122">
        <v>3.08</v>
      </c>
      <c r="O60" s="221">
        <f t="shared" si="21"/>
        <v>4.4660000000000002</v>
      </c>
      <c r="P60" s="7">
        <f t="shared" si="22"/>
        <v>79034.802000000011</v>
      </c>
      <c r="Q60" s="242">
        <f t="shared" si="26"/>
        <v>79034.802000000011</v>
      </c>
      <c r="R60" s="242"/>
      <c r="S60" s="242"/>
      <c r="T60" s="8">
        <f t="shared" si="23"/>
        <v>0.1</v>
      </c>
      <c r="U60" s="7">
        <f t="shared" si="24"/>
        <v>7903.4802000000018</v>
      </c>
      <c r="V60" s="8">
        <v>0.3</v>
      </c>
      <c r="W60" s="8">
        <f t="shared" si="25"/>
        <v>5309.0999999999995</v>
      </c>
      <c r="X60" s="222">
        <v>154718.54</v>
      </c>
    </row>
    <row r="61" spans="1:24" s="13" customFormat="1" ht="35.25" customHeight="1" x14ac:dyDescent="0.3">
      <c r="A61" s="188">
        <v>51</v>
      </c>
      <c r="B61" s="103" t="s">
        <v>104</v>
      </c>
      <c r="C61" s="243" t="s">
        <v>148</v>
      </c>
      <c r="D61" s="12" t="s">
        <v>24</v>
      </c>
      <c r="E61" s="14" t="s">
        <v>202</v>
      </c>
      <c r="F61" s="14" t="s">
        <v>168</v>
      </c>
      <c r="G61" s="122">
        <v>1</v>
      </c>
      <c r="H61" s="138" t="s">
        <v>188</v>
      </c>
      <c r="I61" s="138" t="s">
        <v>188</v>
      </c>
      <c r="J61" s="139"/>
      <c r="K61" s="8">
        <v>17697</v>
      </c>
      <c r="L61" s="122">
        <v>0.5</v>
      </c>
      <c r="M61" s="14" t="s">
        <v>168</v>
      </c>
      <c r="N61" s="122">
        <v>2.94</v>
      </c>
      <c r="O61" s="221">
        <f t="shared" si="21"/>
        <v>4.2629999999999999</v>
      </c>
      <c r="P61" s="7">
        <f t="shared" si="22"/>
        <v>75442.311000000002</v>
      </c>
      <c r="Q61" s="242">
        <f t="shared" si="26"/>
        <v>37721.155500000001</v>
      </c>
      <c r="R61" s="242"/>
      <c r="S61" s="242"/>
      <c r="T61" s="8">
        <f t="shared" si="23"/>
        <v>0.1</v>
      </c>
      <c r="U61" s="7">
        <f t="shared" si="24"/>
        <v>7544.2311000000009</v>
      </c>
      <c r="V61" s="8">
        <v>0.3</v>
      </c>
      <c r="W61" s="8">
        <f t="shared" si="25"/>
        <v>5309.0999999999995</v>
      </c>
      <c r="X61" s="222">
        <v>44147.82</v>
      </c>
    </row>
    <row r="62" spans="1:24" s="13" customFormat="1" ht="32.4" customHeight="1" x14ac:dyDescent="0.3">
      <c r="A62" s="188">
        <v>52</v>
      </c>
      <c r="B62" s="103" t="s">
        <v>152</v>
      </c>
      <c r="C62" s="243" t="s">
        <v>148</v>
      </c>
      <c r="D62" s="12" t="s">
        <v>24</v>
      </c>
      <c r="E62" s="14" t="s">
        <v>187</v>
      </c>
      <c r="F62" s="14" t="s">
        <v>208</v>
      </c>
      <c r="G62" s="122">
        <v>1</v>
      </c>
      <c r="H62" s="138" t="s">
        <v>188</v>
      </c>
      <c r="I62" s="138" t="s">
        <v>188</v>
      </c>
      <c r="J62" s="139"/>
      <c r="K62" s="8">
        <v>17697</v>
      </c>
      <c r="L62" s="122">
        <v>0.5</v>
      </c>
      <c r="M62" s="14" t="s">
        <v>208</v>
      </c>
      <c r="N62" s="122">
        <v>3.12</v>
      </c>
      <c r="O62" s="221">
        <f t="shared" si="21"/>
        <v>4.524</v>
      </c>
      <c r="P62" s="7">
        <f t="shared" si="22"/>
        <v>80061.228000000003</v>
      </c>
      <c r="Q62" s="242">
        <f t="shared" si="26"/>
        <v>40030.614000000001</v>
      </c>
      <c r="R62" s="242"/>
      <c r="S62" s="242"/>
      <c r="T62" s="8">
        <f t="shared" si="23"/>
        <v>0.1</v>
      </c>
      <c r="U62" s="7">
        <f t="shared" si="24"/>
        <v>8006.122800000001</v>
      </c>
      <c r="V62" s="8">
        <v>0.3</v>
      </c>
      <c r="W62" s="8">
        <f t="shared" si="25"/>
        <v>5309.0999999999995</v>
      </c>
      <c r="X62" s="222">
        <f t="shared" ref="X62:X64" si="27">ROUND(P62*L62+U62+W62,2)</f>
        <v>53345.84</v>
      </c>
    </row>
    <row r="63" spans="1:24" s="13" customFormat="1" ht="28.95" customHeight="1" x14ac:dyDescent="0.3">
      <c r="A63" s="188">
        <v>53</v>
      </c>
      <c r="B63" s="103" t="s">
        <v>138</v>
      </c>
      <c r="C63" s="243" t="s">
        <v>148</v>
      </c>
      <c r="D63" s="12" t="s">
        <v>24</v>
      </c>
      <c r="E63" s="14" t="s">
        <v>202</v>
      </c>
      <c r="F63" s="14" t="s">
        <v>168</v>
      </c>
      <c r="G63" s="122">
        <v>1</v>
      </c>
      <c r="H63" s="138" t="s">
        <v>188</v>
      </c>
      <c r="I63" s="138" t="s">
        <v>188</v>
      </c>
      <c r="J63" s="139"/>
      <c r="K63" s="8">
        <v>17697</v>
      </c>
      <c r="L63" s="122">
        <v>0.5</v>
      </c>
      <c r="M63" s="14" t="s">
        <v>168</v>
      </c>
      <c r="N63" s="122">
        <v>2.94</v>
      </c>
      <c r="O63" s="221">
        <f t="shared" si="21"/>
        <v>4.2629999999999999</v>
      </c>
      <c r="P63" s="7">
        <f t="shared" si="22"/>
        <v>75442.311000000002</v>
      </c>
      <c r="Q63" s="242">
        <f t="shared" si="26"/>
        <v>37721.155500000001</v>
      </c>
      <c r="R63" s="242"/>
      <c r="S63" s="242"/>
      <c r="T63" s="8">
        <f t="shared" si="23"/>
        <v>0.1</v>
      </c>
      <c r="U63" s="7">
        <f t="shared" si="24"/>
        <v>7544.2311000000009</v>
      </c>
      <c r="V63" s="8">
        <v>0.3</v>
      </c>
      <c r="W63" s="8">
        <f t="shared" si="25"/>
        <v>5309.0999999999995</v>
      </c>
      <c r="X63" s="222">
        <v>44147.82</v>
      </c>
    </row>
    <row r="64" spans="1:24" s="13" customFormat="1" ht="34.200000000000003" customHeight="1" x14ac:dyDescent="0.3">
      <c r="A64" s="188">
        <v>54</v>
      </c>
      <c r="B64" s="103" t="s">
        <v>132</v>
      </c>
      <c r="C64" s="243" t="s">
        <v>148</v>
      </c>
      <c r="D64" s="12" t="s">
        <v>20</v>
      </c>
      <c r="E64" s="14" t="s">
        <v>200</v>
      </c>
      <c r="F64" s="14" t="s">
        <v>211</v>
      </c>
      <c r="G64" s="122">
        <v>1</v>
      </c>
      <c r="H64" s="138" t="s">
        <v>188</v>
      </c>
      <c r="I64" s="138" t="s">
        <v>188</v>
      </c>
      <c r="J64" s="139"/>
      <c r="K64" s="8">
        <v>17697</v>
      </c>
      <c r="L64" s="122">
        <v>0.25</v>
      </c>
      <c r="M64" s="14" t="s">
        <v>211</v>
      </c>
      <c r="N64" s="122">
        <v>3.12</v>
      </c>
      <c r="O64" s="221">
        <f t="shared" si="21"/>
        <v>4.524</v>
      </c>
      <c r="P64" s="7">
        <f t="shared" si="22"/>
        <v>80061.228000000003</v>
      </c>
      <c r="Q64" s="242">
        <f t="shared" si="26"/>
        <v>20015.307000000001</v>
      </c>
      <c r="R64" s="242"/>
      <c r="S64" s="242"/>
      <c r="T64" s="8">
        <v>0.1</v>
      </c>
      <c r="U64" s="7">
        <f>P64*10%</f>
        <v>8006.122800000001</v>
      </c>
      <c r="V64" s="8">
        <v>0.3</v>
      </c>
      <c r="W64" s="8">
        <f t="shared" si="25"/>
        <v>5309.0999999999995</v>
      </c>
      <c r="X64" s="222">
        <f t="shared" si="27"/>
        <v>33330.53</v>
      </c>
    </row>
    <row r="65" spans="1:26" s="13" customFormat="1" ht="31.2" customHeight="1" x14ac:dyDescent="0.3">
      <c r="A65" s="188">
        <v>55</v>
      </c>
      <c r="B65" s="103" t="s">
        <v>106</v>
      </c>
      <c r="C65" s="243" t="s">
        <v>148</v>
      </c>
      <c r="D65" s="12" t="s">
        <v>20</v>
      </c>
      <c r="E65" s="14" t="s">
        <v>175</v>
      </c>
      <c r="F65" s="14" t="s">
        <v>170</v>
      </c>
      <c r="G65" s="122">
        <v>1</v>
      </c>
      <c r="H65" s="138" t="s">
        <v>188</v>
      </c>
      <c r="I65" s="138" t="s">
        <v>188</v>
      </c>
      <c r="J65" s="139"/>
      <c r="K65" s="8">
        <v>17697</v>
      </c>
      <c r="L65" s="122">
        <v>0.25</v>
      </c>
      <c r="M65" s="14" t="s">
        <v>170</v>
      </c>
      <c r="N65" s="122">
        <v>3.25</v>
      </c>
      <c r="O65" s="221">
        <f t="shared" si="21"/>
        <v>4.7124999999999995</v>
      </c>
      <c r="P65" s="7">
        <f t="shared" si="22"/>
        <v>83397.112499999988</v>
      </c>
      <c r="Q65" s="242">
        <f t="shared" si="26"/>
        <v>20849.278124999997</v>
      </c>
      <c r="R65" s="242"/>
      <c r="S65" s="242"/>
      <c r="T65" s="8">
        <v>0.1</v>
      </c>
      <c r="U65" s="7">
        <f t="shared" si="24"/>
        <v>8339.7112499999985</v>
      </c>
      <c r="V65" s="8">
        <v>0.3</v>
      </c>
      <c r="W65" s="8">
        <f t="shared" si="25"/>
        <v>5309.0999999999995</v>
      </c>
      <c r="X65" s="222">
        <v>44799.69</v>
      </c>
    </row>
    <row r="66" spans="1:26" s="13" customFormat="1" ht="39" customHeight="1" x14ac:dyDescent="0.3">
      <c r="A66" s="188">
        <v>56</v>
      </c>
      <c r="B66" s="103" t="s">
        <v>133</v>
      </c>
      <c r="C66" s="243" t="s">
        <v>148</v>
      </c>
      <c r="D66" s="12" t="s">
        <v>20</v>
      </c>
      <c r="E66" s="14" t="s">
        <v>197</v>
      </c>
      <c r="F66" s="14" t="s">
        <v>169</v>
      </c>
      <c r="G66" s="122">
        <v>1</v>
      </c>
      <c r="H66" s="138" t="s">
        <v>188</v>
      </c>
      <c r="I66" s="138" t="s">
        <v>188</v>
      </c>
      <c r="J66" s="139"/>
      <c r="K66" s="8">
        <v>17697</v>
      </c>
      <c r="L66" s="122">
        <v>0.25</v>
      </c>
      <c r="M66" s="14" t="s">
        <v>169</v>
      </c>
      <c r="N66" s="122">
        <v>3.08</v>
      </c>
      <c r="O66" s="221">
        <f t="shared" si="21"/>
        <v>4.4660000000000002</v>
      </c>
      <c r="P66" s="7">
        <f t="shared" si="22"/>
        <v>79034.802000000011</v>
      </c>
      <c r="Q66" s="242">
        <f t="shared" si="26"/>
        <v>19758.700500000003</v>
      </c>
      <c r="R66" s="242"/>
      <c r="S66" s="242"/>
      <c r="T66" s="8">
        <v>0.1</v>
      </c>
      <c r="U66" s="7">
        <f t="shared" si="24"/>
        <v>7903.4802000000018</v>
      </c>
      <c r="V66" s="8">
        <v>0.3</v>
      </c>
      <c r="W66" s="8">
        <f t="shared" si="25"/>
        <v>5309.0999999999995</v>
      </c>
      <c r="X66" s="222">
        <v>47981.52</v>
      </c>
    </row>
    <row r="67" spans="1:26" s="13" customFormat="1" ht="31.95" customHeight="1" thickBot="1" x14ac:dyDescent="0.35">
      <c r="A67" s="219">
        <v>57</v>
      </c>
      <c r="B67" s="103" t="s">
        <v>134</v>
      </c>
      <c r="C67" s="235" t="s">
        <v>148</v>
      </c>
      <c r="D67" s="12" t="s">
        <v>20</v>
      </c>
      <c r="E67" s="220" t="s">
        <v>198</v>
      </c>
      <c r="F67" s="14" t="s">
        <v>28</v>
      </c>
      <c r="G67" s="122">
        <v>1</v>
      </c>
      <c r="H67" s="138" t="s">
        <v>188</v>
      </c>
      <c r="I67" s="138" t="s">
        <v>188</v>
      </c>
      <c r="J67" s="139"/>
      <c r="K67" s="122">
        <v>17697</v>
      </c>
      <c r="L67" s="122">
        <v>0.25</v>
      </c>
      <c r="M67" s="14" t="s">
        <v>28</v>
      </c>
      <c r="N67" s="122">
        <v>3.29</v>
      </c>
      <c r="O67" s="221">
        <f t="shared" si="21"/>
        <v>4.7705000000000002</v>
      </c>
      <c r="P67" s="123">
        <f t="shared" si="22"/>
        <v>84423.53850000001</v>
      </c>
      <c r="Q67" s="212">
        <f>P67*L67</f>
        <v>21105.884625000002</v>
      </c>
      <c r="R67" s="212"/>
      <c r="S67" s="212"/>
      <c r="T67" s="140">
        <f>IF(G67&gt;0,10%,0)</f>
        <v>0.1</v>
      </c>
      <c r="U67" s="7">
        <f t="shared" si="24"/>
        <v>8442.3538500000013</v>
      </c>
      <c r="V67" s="123">
        <v>0.3</v>
      </c>
      <c r="W67" s="8">
        <f>K67*30%</f>
        <v>5309.0999999999995</v>
      </c>
      <c r="X67" s="222">
        <v>60981.23</v>
      </c>
      <c r="Y67" s="15"/>
    </row>
    <row r="68" spans="1:26" s="13" customFormat="1" ht="19.5" customHeight="1" thickBot="1" x14ac:dyDescent="0.35">
      <c r="A68" s="271"/>
      <c r="B68" s="272"/>
      <c r="C68" s="272"/>
      <c r="D68" s="274"/>
      <c r="E68" s="5"/>
      <c r="F68" s="5"/>
      <c r="G68" s="6"/>
      <c r="H68" s="6"/>
      <c r="I68" s="6"/>
      <c r="J68" s="6"/>
      <c r="K68" s="6"/>
      <c r="L68" s="6">
        <f>SUM(L54:L67)</f>
        <v>11.5</v>
      </c>
      <c r="M68" s="6"/>
      <c r="N68" s="6"/>
      <c r="O68" s="245"/>
      <c r="P68" s="268">
        <f t="shared" si="22"/>
        <v>0</v>
      </c>
      <c r="Q68" s="246">
        <f>SUM(Q19:Q67)</f>
        <v>4738522.1745000007</v>
      </c>
      <c r="R68" s="246"/>
      <c r="S68" s="246"/>
      <c r="T68" s="6"/>
      <c r="U68" s="6">
        <f>SUM(U54:U67)</f>
        <v>111136.27515</v>
      </c>
      <c r="V68" s="6"/>
      <c r="W68" s="6">
        <v>74327.399999999994</v>
      </c>
      <c r="X68" s="226">
        <v>1220376.6399999999</v>
      </c>
      <c r="Y68" s="15"/>
      <c r="Z68" s="15"/>
    </row>
    <row r="69" spans="1:26" ht="18" customHeight="1" x14ac:dyDescent="0.3">
      <c r="A69" s="200">
        <v>58</v>
      </c>
      <c r="B69" s="223" t="s">
        <v>136</v>
      </c>
      <c r="C69" s="190" t="s">
        <v>41</v>
      </c>
      <c r="D69" s="187" t="s">
        <v>24</v>
      </c>
      <c r="E69" s="16"/>
      <c r="F69" s="16"/>
      <c r="G69" s="3">
        <v>1</v>
      </c>
      <c r="H69" s="224" t="s">
        <v>188</v>
      </c>
      <c r="I69" s="3" t="s">
        <v>188</v>
      </c>
      <c r="J69" s="3"/>
      <c r="K69" s="3">
        <v>17697</v>
      </c>
      <c r="L69" s="3">
        <v>1.5</v>
      </c>
      <c r="M69" s="3"/>
      <c r="N69" s="3">
        <v>2.92</v>
      </c>
      <c r="O69" s="169">
        <f t="shared" ref="O69:O80" si="28">N69*1.45</f>
        <v>4.234</v>
      </c>
      <c r="P69" s="7">
        <f t="shared" si="22"/>
        <v>74929.097999999998</v>
      </c>
      <c r="Q69" s="242">
        <f t="shared" ref="Q69:Q74" si="29">L69*P69</f>
        <v>112393.647</v>
      </c>
      <c r="R69" s="249"/>
      <c r="S69" s="249"/>
      <c r="T69" s="105">
        <v>0.1</v>
      </c>
      <c r="U69" s="3">
        <f>P69*10%</f>
        <v>7492.9098000000004</v>
      </c>
      <c r="V69" s="3">
        <v>0.3</v>
      </c>
      <c r="W69" s="3">
        <f>K69*30%</f>
        <v>5309.0999999999995</v>
      </c>
      <c r="X69" s="225">
        <v>131596.66</v>
      </c>
    </row>
    <row r="70" spans="1:26" ht="17.25" customHeight="1" x14ac:dyDescent="0.3">
      <c r="A70" s="200">
        <v>59</v>
      </c>
      <c r="B70" s="104" t="s">
        <v>137</v>
      </c>
      <c r="C70" s="190" t="s">
        <v>41</v>
      </c>
      <c r="D70" s="188" t="s">
        <v>24</v>
      </c>
      <c r="E70" s="17"/>
      <c r="F70" s="17"/>
      <c r="G70" s="3">
        <v>1</v>
      </c>
      <c r="H70" s="142" t="s">
        <v>188</v>
      </c>
      <c r="I70" s="3" t="s">
        <v>188</v>
      </c>
      <c r="J70" s="3"/>
      <c r="K70" s="3">
        <v>17697</v>
      </c>
      <c r="L70" s="2">
        <v>1.5</v>
      </c>
      <c r="M70" s="2"/>
      <c r="N70" s="180">
        <v>2.89</v>
      </c>
      <c r="O70" s="169">
        <f t="shared" si="28"/>
        <v>4.1905000000000001</v>
      </c>
      <c r="P70" s="7">
        <f t="shared" si="22"/>
        <v>74159.2785</v>
      </c>
      <c r="Q70" s="242">
        <f t="shared" si="29"/>
        <v>111238.91774999999</v>
      </c>
      <c r="R70" s="249"/>
      <c r="S70" s="249"/>
      <c r="T70" s="105">
        <v>0.1</v>
      </c>
      <c r="U70" s="3">
        <f t="shared" ref="U70:U74" si="30">P70*10%</f>
        <v>7415.92785</v>
      </c>
      <c r="V70" s="2">
        <v>0.3</v>
      </c>
      <c r="W70" s="3">
        <f>K70*30%</f>
        <v>5309.0999999999995</v>
      </c>
      <c r="X70" s="193">
        <v>130326.46</v>
      </c>
      <c r="Z70" s="4"/>
    </row>
    <row r="71" spans="1:26" ht="17.25" customHeight="1" x14ac:dyDescent="0.3">
      <c r="A71" s="200">
        <v>60</v>
      </c>
      <c r="B71" s="174" t="s">
        <v>138</v>
      </c>
      <c r="C71" s="161" t="s">
        <v>42</v>
      </c>
      <c r="D71" s="188" t="s">
        <v>24</v>
      </c>
      <c r="E71" s="17"/>
      <c r="F71" s="17"/>
      <c r="G71" s="3">
        <v>1</v>
      </c>
      <c r="H71" s="142" t="s">
        <v>188</v>
      </c>
      <c r="I71" s="2" t="s">
        <v>188</v>
      </c>
      <c r="J71" s="2"/>
      <c r="K71" s="2">
        <v>17697</v>
      </c>
      <c r="L71" s="2">
        <v>1</v>
      </c>
      <c r="M71" s="2"/>
      <c r="N71" s="2">
        <v>2.77</v>
      </c>
      <c r="O71" s="169">
        <f t="shared" si="28"/>
        <v>4.0164999999999997</v>
      </c>
      <c r="P71" s="7">
        <f t="shared" si="22"/>
        <v>71080.000499999995</v>
      </c>
      <c r="Q71" s="242">
        <f t="shared" si="29"/>
        <v>71080.000499999995</v>
      </c>
      <c r="R71" s="249"/>
      <c r="S71" s="249"/>
      <c r="T71" s="105">
        <v>0.1</v>
      </c>
      <c r="U71" s="3">
        <f t="shared" si="30"/>
        <v>7108.0000499999996</v>
      </c>
      <c r="V71" s="2"/>
      <c r="W71" s="3">
        <f>K71*L71*V71</f>
        <v>0</v>
      </c>
      <c r="X71" s="193">
        <v>79317.070000000007</v>
      </c>
      <c r="Z71" s="229"/>
    </row>
    <row r="72" spans="1:26" ht="17.25" customHeight="1" x14ac:dyDescent="0.3">
      <c r="A72" s="200">
        <v>61</v>
      </c>
      <c r="B72" s="175" t="s">
        <v>139</v>
      </c>
      <c r="C72" s="190" t="s">
        <v>43</v>
      </c>
      <c r="D72" s="188" t="s">
        <v>24</v>
      </c>
      <c r="E72" s="17"/>
      <c r="F72" s="17"/>
      <c r="G72" s="2">
        <v>1</v>
      </c>
      <c r="H72" s="142" t="s">
        <v>188</v>
      </c>
      <c r="I72" s="3" t="s">
        <v>188</v>
      </c>
      <c r="J72" s="3"/>
      <c r="K72" s="3">
        <v>17697</v>
      </c>
      <c r="L72" s="2">
        <v>0.5</v>
      </c>
      <c r="M72" s="2"/>
      <c r="N72" s="3">
        <v>2.81</v>
      </c>
      <c r="O72" s="169">
        <f t="shared" si="28"/>
        <v>4.0744999999999996</v>
      </c>
      <c r="P72" s="7">
        <f t="shared" si="22"/>
        <v>72106.426499999987</v>
      </c>
      <c r="Q72" s="242">
        <f t="shared" si="29"/>
        <v>36053.213249999993</v>
      </c>
      <c r="R72" s="249"/>
      <c r="S72" s="249"/>
      <c r="T72" s="105">
        <v>0.1</v>
      </c>
      <c r="U72" s="3">
        <f t="shared" si="30"/>
        <v>7210.6426499999989</v>
      </c>
      <c r="V72" s="2"/>
      <c r="W72" s="3">
        <f>K72*L72*V72</f>
        <v>0</v>
      </c>
      <c r="X72" s="193">
        <v>39658.53</v>
      </c>
    </row>
    <row r="73" spans="1:26" ht="16.5" customHeight="1" x14ac:dyDescent="0.3">
      <c r="A73" s="200">
        <v>62</v>
      </c>
      <c r="B73" s="175" t="s">
        <v>139</v>
      </c>
      <c r="C73" s="177" t="s">
        <v>44</v>
      </c>
      <c r="D73" s="191" t="s">
        <v>24</v>
      </c>
      <c r="E73" s="19"/>
      <c r="F73" s="19"/>
      <c r="G73" s="20">
        <v>1</v>
      </c>
      <c r="H73" s="143" t="s">
        <v>188</v>
      </c>
      <c r="I73" s="20" t="s">
        <v>188</v>
      </c>
      <c r="J73" s="20"/>
      <c r="K73" s="20">
        <v>17697</v>
      </c>
      <c r="L73" s="21">
        <v>1</v>
      </c>
      <c r="M73" s="21"/>
      <c r="N73" s="20">
        <v>2.81</v>
      </c>
      <c r="O73" s="169">
        <f t="shared" si="28"/>
        <v>4.0744999999999996</v>
      </c>
      <c r="P73" s="7">
        <f t="shared" si="22"/>
        <v>72106.426499999987</v>
      </c>
      <c r="Q73" s="242">
        <f t="shared" si="29"/>
        <v>72106.426499999987</v>
      </c>
      <c r="R73" s="249"/>
      <c r="S73" s="249"/>
      <c r="T73" s="144">
        <v>0.1</v>
      </c>
      <c r="U73" s="3">
        <f t="shared" si="30"/>
        <v>7210.6426499999989</v>
      </c>
      <c r="V73" s="21">
        <v>0.3</v>
      </c>
      <c r="W73" s="20">
        <f>K73*30%</f>
        <v>5309.0999999999995</v>
      </c>
      <c r="X73" s="270">
        <v>84626.17</v>
      </c>
    </row>
    <row r="74" spans="1:26" ht="15" customHeight="1" x14ac:dyDescent="0.3">
      <c r="A74" s="200">
        <v>63</v>
      </c>
      <c r="B74" s="175" t="s">
        <v>140</v>
      </c>
      <c r="C74" s="177" t="s">
        <v>45</v>
      </c>
      <c r="D74" s="191" t="s">
        <v>24</v>
      </c>
      <c r="E74" s="19"/>
      <c r="F74" s="19"/>
      <c r="G74" s="21">
        <v>1</v>
      </c>
      <c r="H74" s="143" t="s">
        <v>188</v>
      </c>
      <c r="I74" s="20" t="s">
        <v>188</v>
      </c>
      <c r="J74" s="20"/>
      <c r="K74" s="20">
        <v>17697</v>
      </c>
      <c r="L74" s="21">
        <v>1</v>
      </c>
      <c r="M74" s="21"/>
      <c r="N74" s="20">
        <v>2.77</v>
      </c>
      <c r="O74" s="169">
        <f t="shared" si="28"/>
        <v>4.0164999999999997</v>
      </c>
      <c r="P74" s="7">
        <f t="shared" si="22"/>
        <v>71080.000499999995</v>
      </c>
      <c r="Q74" s="242">
        <f t="shared" si="29"/>
        <v>71080.000499999995</v>
      </c>
      <c r="R74" s="249"/>
      <c r="S74" s="249"/>
      <c r="T74" s="144">
        <v>0.1</v>
      </c>
      <c r="U74" s="3">
        <f t="shared" si="30"/>
        <v>7108.0000499999996</v>
      </c>
      <c r="V74" s="21">
        <v>0.3</v>
      </c>
      <c r="W74" s="20">
        <f>K74*30%</f>
        <v>5309.0999999999995</v>
      </c>
      <c r="X74" s="193">
        <v>84626.17</v>
      </c>
    </row>
    <row r="75" spans="1:26" ht="15.75" customHeight="1" x14ac:dyDescent="0.3">
      <c r="A75" s="200">
        <v>64</v>
      </c>
      <c r="B75" s="176" t="s">
        <v>141</v>
      </c>
      <c r="C75" s="177" t="s">
        <v>46</v>
      </c>
      <c r="D75" s="191" t="s">
        <v>47</v>
      </c>
      <c r="E75" s="19"/>
      <c r="F75" s="19"/>
      <c r="G75" s="21">
        <v>1</v>
      </c>
      <c r="H75" s="143" t="s">
        <v>188</v>
      </c>
      <c r="I75" s="20" t="s">
        <v>188</v>
      </c>
      <c r="J75" s="20"/>
      <c r="K75" s="20">
        <v>17697</v>
      </c>
      <c r="L75" s="21">
        <v>1.5</v>
      </c>
      <c r="M75" s="21"/>
      <c r="N75" s="248">
        <v>2.81</v>
      </c>
      <c r="O75" s="169">
        <f t="shared" si="28"/>
        <v>4.0744999999999996</v>
      </c>
      <c r="P75" s="7">
        <f>K75*O75</f>
        <v>72106.426499999987</v>
      </c>
      <c r="Q75" s="162">
        <f>P75*L75</f>
        <v>108159.63974999997</v>
      </c>
      <c r="R75" s="162"/>
      <c r="S75" s="162"/>
      <c r="T75" s="144">
        <v>0.1</v>
      </c>
      <c r="U75" s="3">
        <f>P75*10%</f>
        <v>7210.6426499999989</v>
      </c>
      <c r="V75" s="21">
        <v>0</v>
      </c>
      <c r="W75" s="20">
        <f t="shared" ref="W75:W80" si="31">K75*L75*V75</f>
        <v>0</v>
      </c>
      <c r="X75" s="193">
        <v>135064.82999999999</v>
      </c>
    </row>
    <row r="76" spans="1:26" ht="15.75" customHeight="1" x14ac:dyDescent="0.3">
      <c r="A76" s="200">
        <v>65</v>
      </c>
      <c r="B76" s="176" t="s">
        <v>141</v>
      </c>
      <c r="C76" s="177" t="s">
        <v>223</v>
      </c>
      <c r="D76" s="191" t="s">
        <v>47</v>
      </c>
      <c r="E76" s="19"/>
      <c r="F76" s="19"/>
      <c r="G76" s="21">
        <v>1</v>
      </c>
      <c r="H76" s="143" t="s">
        <v>188</v>
      </c>
      <c r="I76" s="20" t="s">
        <v>188</v>
      </c>
      <c r="J76" s="20"/>
      <c r="K76" s="20">
        <v>17697</v>
      </c>
      <c r="L76" s="21">
        <v>0.5</v>
      </c>
      <c r="M76" s="21"/>
      <c r="N76" s="248">
        <v>2.81</v>
      </c>
      <c r="O76" s="169">
        <f t="shared" si="28"/>
        <v>4.0744999999999996</v>
      </c>
      <c r="P76" s="7">
        <f>K76*O76</f>
        <v>72106.426499999987</v>
      </c>
      <c r="Q76" s="162"/>
      <c r="R76" s="162"/>
      <c r="S76" s="162"/>
      <c r="T76" s="144">
        <v>0.1</v>
      </c>
      <c r="U76" s="3">
        <f>P76*10%</f>
        <v>7210.6426499999989</v>
      </c>
      <c r="V76" s="21">
        <v>0</v>
      </c>
      <c r="W76" s="20">
        <f t="shared" si="31"/>
        <v>0</v>
      </c>
      <c r="X76" s="270">
        <v>45021.61</v>
      </c>
    </row>
    <row r="77" spans="1:26" ht="16.5" customHeight="1" x14ac:dyDescent="0.3">
      <c r="A77" s="200">
        <v>66</v>
      </c>
      <c r="B77" s="178" t="s">
        <v>142</v>
      </c>
      <c r="C77" s="192" t="s">
        <v>48</v>
      </c>
      <c r="D77" s="191" t="s">
        <v>20</v>
      </c>
      <c r="E77" s="18"/>
      <c r="F77" s="18"/>
      <c r="G77" s="21">
        <v>1</v>
      </c>
      <c r="H77" s="143" t="s">
        <v>188</v>
      </c>
      <c r="I77" s="21" t="s">
        <v>188</v>
      </c>
      <c r="J77" s="21"/>
      <c r="K77" s="20">
        <v>17697</v>
      </c>
      <c r="L77" s="21">
        <v>1</v>
      </c>
      <c r="M77" s="21"/>
      <c r="N77" s="21">
        <v>2.77</v>
      </c>
      <c r="O77" s="169">
        <f t="shared" si="28"/>
        <v>4.0164999999999997</v>
      </c>
      <c r="P77" s="7">
        <f t="shared" si="22"/>
        <v>71080.000499999995</v>
      </c>
      <c r="Q77" s="162">
        <f>P77*L77</f>
        <v>71080.000499999995</v>
      </c>
      <c r="R77" s="162"/>
      <c r="S77" s="162"/>
      <c r="T77" s="144">
        <v>0.1</v>
      </c>
      <c r="U77" s="3">
        <f>ROUND(P77*T77*L77,2)</f>
        <v>7108</v>
      </c>
      <c r="V77" s="21">
        <v>0.49</v>
      </c>
      <c r="W77" s="20">
        <f t="shared" si="31"/>
        <v>8671.5300000000007</v>
      </c>
      <c r="X77" s="193">
        <v>97626.25</v>
      </c>
    </row>
    <row r="78" spans="1:26" ht="16.5" customHeight="1" x14ac:dyDescent="0.3">
      <c r="A78" s="200">
        <v>67</v>
      </c>
      <c r="B78" s="178" t="s">
        <v>143</v>
      </c>
      <c r="C78" s="192" t="s">
        <v>48</v>
      </c>
      <c r="D78" s="191" t="s">
        <v>47</v>
      </c>
      <c r="E78" s="18"/>
      <c r="F78" s="18"/>
      <c r="G78" s="21">
        <v>1</v>
      </c>
      <c r="H78" s="143" t="s">
        <v>188</v>
      </c>
      <c r="I78" s="21" t="s">
        <v>188</v>
      </c>
      <c r="J78" s="21"/>
      <c r="K78" s="20">
        <v>17697</v>
      </c>
      <c r="L78" s="21">
        <v>1</v>
      </c>
      <c r="M78" s="21"/>
      <c r="N78" s="21">
        <v>2.77</v>
      </c>
      <c r="O78" s="169">
        <f t="shared" si="28"/>
        <v>4.0164999999999997</v>
      </c>
      <c r="P78" s="7">
        <f t="shared" si="22"/>
        <v>71080.000499999995</v>
      </c>
      <c r="Q78" s="162">
        <f>P78*L78</f>
        <v>71080.000499999995</v>
      </c>
      <c r="R78" s="162"/>
      <c r="S78" s="162"/>
      <c r="T78" s="144">
        <v>0.1</v>
      </c>
      <c r="U78" s="3">
        <f>ROUND(P78*T78*L78,2)</f>
        <v>7108</v>
      </c>
      <c r="V78" s="21">
        <v>0.49</v>
      </c>
      <c r="W78" s="20">
        <f t="shared" si="31"/>
        <v>8671.5300000000007</v>
      </c>
      <c r="X78" s="270">
        <v>97626.25</v>
      </c>
    </row>
    <row r="79" spans="1:26" ht="18.75" customHeight="1" x14ac:dyDescent="0.3">
      <c r="A79" s="200">
        <v>68</v>
      </c>
      <c r="B79" s="179" t="s">
        <v>144</v>
      </c>
      <c r="C79" s="192" t="s">
        <v>48</v>
      </c>
      <c r="D79" s="191" t="s">
        <v>20</v>
      </c>
      <c r="E79" s="18"/>
      <c r="F79" s="18"/>
      <c r="G79" s="21">
        <v>1</v>
      </c>
      <c r="H79" s="143" t="s">
        <v>188</v>
      </c>
      <c r="I79" s="21" t="s">
        <v>188</v>
      </c>
      <c r="J79" s="21"/>
      <c r="K79" s="20">
        <v>17697</v>
      </c>
      <c r="L79" s="21">
        <v>1</v>
      </c>
      <c r="M79" s="21"/>
      <c r="N79" s="21">
        <v>2.77</v>
      </c>
      <c r="O79" s="169">
        <f t="shared" si="28"/>
        <v>4.0164999999999997</v>
      </c>
      <c r="P79" s="7">
        <f t="shared" si="22"/>
        <v>71080.000499999995</v>
      </c>
      <c r="Q79" s="162">
        <f>P79*L79</f>
        <v>71080.000499999995</v>
      </c>
      <c r="R79" s="162"/>
      <c r="S79" s="162"/>
      <c r="T79" s="144">
        <v>0.1</v>
      </c>
      <c r="U79" s="3">
        <f>ROUND(P79*T79*L79,2)</f>
        <v>7108</v>
      </c>
      <c r="V79" s="21">
        <v>0.49</v>
      </c>
      <c r="W79" s="20">
        <f t="shared" si="31"/>
        <v>8671.5300000000007</v>
      </c>
      <c r="X79" s="270">
        <v>97626.25</v>
      </c>
      <c r="Z79" s="4"/>
    </row>
    <row r="80" spans="1:26" ht="16.5" customHeight="1" thickBot="1" x14ac:dyDescent="0.35">
      <c r="A80" s="201">
        <v>69</v>
      </c>
      <c r="B80" s="202" t="s">
        <v>145</v>
      </c>
      <c r="C80" s="203" t="s">
        <v>49</v>
      </c>
      <c r="D80" s="204" t="s">
        <v>47</v>
      </c>
      <c r="E80" s="205"/>
      <c r="F80" s="205"/>
      <c r="G80" s="206">
        <v>1</v>
      </c>
      <c r="H80" s="207" t="s">
        <v>188</v>
      </c>
      <c r="I80" s="206" t="s">
        <v>188</v>
      </c>
      <c r="J80" s="206"/>
      <c r="K80" s="20">
        <v>17697</v>
      </c>
      <c r="L80" s="21">
        <v>1</v>
      </c>
      <c r="M80" s="206"/>
      <c r="N80" s="209">
        <v>2.77</v>
      </c>
      <c r="O80" s="210">
        <f t="shared" si="28"/>
        <v>4.0164999999999997</v>
      </c>
      <c r="P80" s="7">
        <f t="shared" si="22"/>
        <v>71080.000499999995</v>
      </c>
      <c r="Q80" s="212">
        <f>P80*L80</f>
        <v>71080.000499999995</v>
      </c>
      <c r="R80" s="212"/>
      <c r="S80" s="212"/>
      <c r="T80" s="213">
        <v>0.1</v>
      </c>
      <c r="U80" s="211">
        <f>ROUND(P80*T80*L80,2)</f>
        <v>7108</v>
      </c>
      <c r="V80" s="206"/>
      <c r="W80" s="208">
        <f t="shared" si="31"/>
        <v>0</v>
      </c>
      <c r="X80" s="270">
        <v>82986.539999999994</v>
      </c>
    </row>
    <row r="81" spans="1:24" s="13" customFormat="1" ht="15" customHeight="1" thickBot="1" x14ac:dyDescent="0.35">
      <c r="A81" s="284" t="s">
        <v>50</v>
      </c>
      <c r="B81" s="285"/>
      <c r="C81" s="285"/>
      <c r="D81" s="285"/>
      <c r="E81" s="109"/>
      <c r="F81" s="109"/>
      <c r="G81" s="133"/>
      <c r="H81" s="133"/>
      <c r="I81" s="133"/>
      <c r="J81" s="133"/>
      <c r="K81" s="133"/>
      <c r="L81" s="133">
        <f>SUM(L69:L80)</f>
        <v>12.5</v>
      </c>
      <c r="M81" s="133"/>
      <c r="N81" s="133"/>
      <c r="O81" s="133"/>
      <c r="P81" s="242">
        <f t="shared" si="22"/>
        <v>0</v>
      </c>
      <c r="Q81" s="133">
        <f>SUM(Q69:Q80)</f>
        <v>866431.84724999976</v>
      </c>
      <c r="R81" s="133"/>
      <c r="S81" s="133"/>
      <c r="T81" s="133"/>
      <c r="U81" s="133">
        <f>SUM(U69:U80)</f>
        <v>86399.408350000012</v>
      </c>
      <c r="V81" s="133"/>
      <c r="W81" s="133">
        <v>47250.99</v>
      </c>
      <c r="X81" s="218">
        <f>SUM(X69:X80)</f>
        <v>1106102.7899999998</v>
      </c>
    </row>
    <row r="82" spans="1:24" s="13" customFormat="1" ht="28.5" customHeight="1" thickBot="1" x14ac:dyDescent="0.35">
      <c r="A82" s="286" t="s">
        <v>51</v>
      </c>
      <c r="B82" s="287"/>
      <c r="C82" s="287"/>
      <c r="D82" s="287"/>
      <c r="E82" s="214"/>
      <c r="F82" s="214"/>
      <c r="G82" s="215"/>
      <c r="H82" s="215"/>
      <c r="I82" s="215"/>
      <c r="J82" s="215"/>
      <c r="K82" s="215"/>
      <c r="L82" s="216">
        <v>62.25</v>
      </c>
      <c r="M82" s="215"/>
      <c r="N82" s="215"/>
      <c r="O82" s="215"/>
      <c r="P82" s="242">
        <f t="shared" si="22"/>
        <v>0</v>
      </c>
      <c r="Q82" s="215">
        <f>Q18+Q68+Q81</f>
        <v>7182149.938000001</v>
      </c>
      <c r="R82" s="215"/>
      <c r="S82" s="215"/>
      <c r="T82" s="215"/>
      <c r="U82" s="215">
        <v>681160.63</v>
      </c>
      <c r="V82" s="215">
        <f>V18+V68+V81</f>
        <v>0</v>
      </c>
      <c r="W82" s="215">
        <v>578160.99</v>
      </c>
      <c r="X82" s="217">
        <v>9809829</v>
      </c>
    </row>
    <row r="83" spans="1:24" ht="10.5" customHeight="1" x14ac:dyDescent="0.3">
      <c r="A83" s="107"/>
      <c r="B83" s="107"/>
      <c r="C83" s="107"/>
      <c r="D83" s="107"/>
      <c r="E83" s="107"/>
      <c r="F83" s="107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69"/>
      <c r="S83" s="269"/>
      <c r="T83" s="23"/>
      <c r="U83" s="23"/>
      <c r="V83" s="23"/>
      <c r="W83" s="23"/>
      <c r="X83" s="23"/>
    </row>
    <row r="84" spans="1:24" ht="15" customHeight="1" x14ac:dyDescent="0.3">
      <c r="A84" s="108"/>
      <c r="B84" s="108" t="s">
        <v>19</v>
      </c>
      <c r="C84" s="288"/>
      <c r="D84" s="288"/>
      <c r="E84" s="132"/>
      <c r="F84" s="107"/>
      <c r="G84" s="23"/>
      <c r="H84" s="23"/>
      <c r="I84" s="23"/>
      <c r="J84" s="289" t="s">
        <v>103</v>
      </c>
      <c r="K84" s="289"/>
      <c r="L84" s="290"/>
      <c r="M84" s="23"/>
      <c r="N84" s="23"/>
      <c r="O84" s="23"/>
      <c r="P84" s="23"/>
      <c r="Q84" s="23"/>
      <c r="R84" s="269"/>
      <c r="S84" s="269"/>
      <c r="T84" s="23"/>
      <c r="U84" s="23"/>
      <c r="V84" s="23"/>
      <c r="W84" s="23"/>
      <c r="X84" s="23"/>
    </row>
    <row r="85" spans="1:24" ht="15.75" customHeight="1" x14ac:dyDescent="0.3">
      <c r="A85" s="108"/>
      <c r="B85" s="108"/>
      <c r="C85" s="281" t="s">
        <v>52</v>
      </c>
      <c r="D85" s="281"/>
      <c r="E85" s="281"/>
      <c r="F85" s="107"/>
      <c r="G85" s="23"/>
      <c r="H85" s="23"/>
      <c r="I85" s="23"/>
      <c r="J85" s="282" t="s">
        <v>53</v>
      </c>
      <c r="K85" s="282"/>
      <c r="L85" s="283"/>
      <c r="M85" s="23"/>
      <c r="N85" s="23"/>
      <c r="O85" s="23"/>
      <c r="P85" s="23"/>
      <c r="Q85" s="23"/>
      <c r="R85" s="269"/>
      <c r="S85" s="269"/>
      <c r="T85" s="23"/>
      <c r="U85" s="23"/>
      <c r="V85" s="23"/>
      <c r="W85" s="23"/>
      <c r="X85" s="23"/>
    </row>
    <row r="86" spans="1:24" ht="18.75" customHeight="1" x14ac:dyDescent="0.3">
      <c r="A86" s="108"/>
      <c r="B86" s="108" t="s">
        <v>25</v>
      </c>
      <c r="C86" s="288"/>
      <c r="D86" s="288"/>
      <c r="E86" s="132"/>
      <c r="F86" s="107"/>
      <c r="G86" s="23"/>
      <c r="H86" s="23"/>
      <c r="I86" s="23"/>
      <c r="J86" s="289" t="s">
        <v>105</v>
      </c>
      <c r="K86" s="289"/>
      <c r="L86" s="290"/>
      <c r="M86" s="23"/>
      <c r="N86" s="23"/>
      <c r="O86" s="23"/>
      <c r="P86" s="23"/>
      <c r="Q86" s="23"/>
      <c r="R86" s="269"/>
      <c r="S86" s="269"/>
      <c r="T86" s="23"/>
      <c r="U86" s="23"/>
      <c r="V86" s="23"/>
      <c r="W86" s="23"/>
      <c r="X86" s="23"/>
    </row>
    <row r="87" spans="1:24" ht="18.75" customHeight="1" x14ac:dyDescent="0.3">
      <c r="A87" s="108"/>
      <c r="B87" s="24" t="s">
        <v>54</v>
      </c>
      <c r="C87" s="281" t="s">
        <v>52</v>
      </c>
      <c r="D87" s="281"/>
      <c r="E87" s="281"/>
      <c r="F87" s="107"/>
      <c r="G87" s="23"/>
      <c r="H87" s="23"/>
      <c r="I87" s="23"/>
      <c r="J87" s="282" t="s">
        <v>53</v>
      </c>
      <c r="K87" s="282"/>
      <c r="L87" s="283"/>
      <c r="M87" s="23"/>
      <c r="N87" s="23"/>
      <c r="O87" s="23"/>
      <c r="P87" s="23"/>
      <c r="Q87" s="23"/>
      <c r="R87" s="269"/>
      <c r="S87" s="269"/>
      <c r="T87" s="23"/>
      <c r="U87" s="23"/>
      <c r="V87" s="23"/>
      <c r="W87" s="23"/>
      <c r="X87" s="23"/>
    </row>
    <row r="88" spans="1:24" ht="15" customHeight="1" x14ac:dyDescent="0.3"/>
    <row r="90" spans="1:24" ht="14.25" customHeight="1" x14ac:dyDescent="0.3">
      <c r="A90" s="25"/>
      <c r="B90" s="26"/>
      <c r="C90" s="27"/>
      <c r="D90" s="25"/>
      <c r="E90" s="25"/>
      <c r="F90" s="25"/>
      <c r="G90" s="28"/>
      <c r="H90" s="145"/>
      <c r="I90" s="145"/>
      <c r="J90" s="149"/>
      <c r="K90" s="28"/>
      <c r="L90" s="28"/>
      <c r="M90" s="28"/>
      <c r="N90" s="28"/>
      <c r="O90" s="28"/>
      <c r="P90" s="28"/>
      <c r="T90" s="146"/>
    </row>
    <row r="92" spans="1:24" ht="14.25" customHeight="1" x14ac:dyDescent="0.3">
      <c r="A92" s="25"/>
      <c r="B92" s="30"/>
      <c r="C92" s="27"/>
      <c r="D92" s="25"/>
      <c r="E92" s="31"/>
      <c r="F92" s="31"/>
      <c r="G92" s="28"/>
      <c r="H92" s="145"/>
      <c r="I92" s="145"/>
      <c r="J92" s="149"/>
      <c r="K92" s="28"/>
      <c r="L92" s="28"/>
      <c r="M92" s="28"/>
      <c r="N92" s="28"/>
      <c r="O92" s="28"/>
      <c r="P92" s="28"/>
      <c r="T92" s="146"/>
    </row>
    <row r="94" spans="1:24" ht="14.25" customHeight="1" x14ac:dyDescent="0.3">
      <c r="A94" s="25"/>
      <c r="B94" s="32"/>
      <c r="C94" s="27"/>
      <c r="D94" s="25"/>
      <c r="E94" s="25"/>
      <c r="F94" s="31"/>
      <c r="G94" s="28"/>
      <c r="H94" s="145"/>
      <c r="I94" s="145"/>
      <c r="J94" s="149"/>
      <c r="K94" s="28"/>
      <c r="L94" s="28"/>
      <c r="M94" s="28"/>
      <c r="N94" s="28"/>
      <c r="O94" s="28"/>
      <c r="P94" s="28"/>
      <c r="T94" s="146"/>
    </row>
    <row r="95" spans="1:24" ht="14.25" customHeight="1" x14ac:dyDescent="0.3">
      <c r="A95" s="25"/>
      <c r="B95" s="32"/>
      <c r="C95" s="27"/>
      <c r="D95" s="25"/>
      <c r="E95" s="31"/>
      <c r="F95" s="31"/>
      <c r="G95" s="28"/>
      <c r="H95" s="145"/>
      <c r="I95" s="145"/>
      <c r="J95" s="149"/>
      <c r="K95" s="28"/>
      <c r="L95" s="28"/>
      <c r="M95" s="28"/>
      <c r="N95" s="28"/>
      <c r="O95" s="28"/>
      <c r="P95" s="28"/>
      <c r="T95" s="146"/>
    </row>
  </sheetData>
  <autoFilter ref="A6:WWO82"/>
  <mergeCells count="34">
    <mergeCell ref="A2:X2"/>
    <mergeCell ref="A3:X3"/>
    <mergeCell ref="A5:A6"/>
    <mergeCell ref="B5:B6"/>
    <mergeCell ref="C5:C6"/>
    <mergeCell ref="D5:D6"/>
    <mergeCell ref="E5:E6"/>
    <mergeCell ref="F5:F6"/>
    <mergeCell ref="G5:G6"/>
    <mergeCell ref="H5:H6"/>
    <mergeCell ref="O5:O6"/>
    <mergeCell ref="P5:P6"/>
    <mergeCell ref="K5:K6"/>
    <mergeCell ref="T5:U5"/>
    <mergeCell ref="X5:X6"/>
    <mergeCell ref="R5:S5"/>
    <mergeCell ref="C87:E87"/>
    <mergeCell ref="J87:L87"/>
    <mergeCell ref="A68:D68"/>
    <mergeCell ref="A81:D81"/>
    <mergeCell ref="A82:D82"/>
    <mergeCell ref="C84:D84"/>
    <mergeCell ref="J84:L84"/>
    <mergeCell ref="C85:E85"/>
    <mergeCell ref="J85:L85"/>
    <mergeCell ref="C86:D86"/>
    <mergeCell ref="J86:L86"/>
    <mergeCell ref="A18:D18"/>
    <mergeCell ref="I5:I6"/>
    <mergeCell ref="J5:J6"/>
    <mergeCell ref="V5:W5"/>
    <mergeCell ref="L5:L6"/>
    <mergeCell ref="M5:M6"/>
    <mergeCell ref="N5:N6"/>
  </mergeCells>
  <pageMargins left="0" right="0" top="0" bottom="0" header="0" footer="0"/>
  <pageSetup paperSize="9" scale="58" orientation="landscape" verticalDpi="360" r:id="rId1"/>
  <rowBreaks count="1" manualBreakCount="1">
    <brk id="88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2"/>
  <sheetViews>
    <sheetView topLeftCell="A31" workbookViewId="0">
      <selection activeCell="F38" sqref="F38"/>
    </sheetView>
  </sheetViews>
  <sheetFormatPr defaultRowHeight="13.2" x14ac:dyDescent="0.25"/>
  <cols>
    <col min="1" max="1" width="5" style="33" customWidth="1"/>
    <col min="2" max="2" width="26.6640625" style="24" customWidth="1"/>
    <col min="3" max="4" width="5.5546875" style="24" customWidth="1"/>
    <col min="5" max="5" width="8.44140625" style="33" customWidth="1"/>
    <col min="6" max="6" width="8.6640625" style="93" customWidth="1"/>
    <col min="7" max="7" width="25.5546875" style="93" customWidth="1"/>
    <col min="8" max="8" width="9.6640625" style="93" customWidth="1"/>
    <col min="9" max="9" width="15.5546875" style="93" customWidth="1"/>
    <col min="10" max="10" width="5.109375" style="93" hidden="1" customWidth="1"/>
    <col min="11" max="11" width="12.33203125" style="93" hidden="1" customWidth="1"/>
    <col min="12" max="12" width="5.6640625" style="93" customWidth="1"/>
    <col min="13" max="13" width="12.33203125" style="93" customWidth="1"/>
    <col min="14" max="14" width="6.44140625" style="93" customWidth="1"/>
    <col min="15" max="15" width="12" style="93" customWidth="1"/>
    <col min="16" max="16" width="13.88671875" style="93" customWidth="1"/>
    <col min="17" max="17" width="14.88671875" style="33" customWidth="1"/>
    <col min="18" max="18" width="25.33203125" style="33" customWidth="1"/>
    <col min="19" max="19" width="25.6640625" style="33" customWidth="1"/>
    <col min="20" max="254" width="9.109375" style="33"/>
    <col min="255" max="255" width="3.88671875" style="33" customWidth="1"/>
    <col min="256" max="256" width="26.6640625" style="33" customWidth="1"/>
    <col min="257" max="257" width="2.5546875" style="33" customWidth="1"/>
    <col min="258" max="258" width="3.6640625" style="33" customWidth="1"/>
    <col min="259" max="259" width="3.44140625" style="33" customWidth="1"/>
    <col min="260" max="260" width="8.6640625" style="33" customWidth="1"/>
    <col min="261" max="261" width="5.44140625" style="33" customWidth="1"/>
    <col min="262" max="262" width="8.33203125" style="33" customWidth="1"/>
    <col min="263" max="263" width="12.44140625" style="33" customWidth="1"/>
    <col min="264" max="264" width="0.109375" style="33" customWidth="1"/>
    <col min="265" max="265" width="0" style="33" hidden="1" customWidth="1"/>
    <col min="266" max="266" width="5.6640625" style="33" customWidth="1"/>
    <col min="267" max="267" width="12.33203125" style="33" customWidth="1"/>
    <col min="268" max="268" width="6.44140625" style="33" customWidth="1"/>
    <col min="269" max="269" width="12" style="33" customWidth="1"/>
    <col min="270" max="270" width="13.88671875" style="33" customWidth="1"/>
    <col min="271" max="271" width="14.88671875" style="33" customWidth="1"/>
    <col min="272" max="272" width="13.44140625" style="33" customWidth="1"/>
    <col min="273" max="273" width="15" style="33" customWidth="1"/>
    <col min="274" max="274" width="25.33203125" style="33" customWidth="1"/>
    <col min="275" max="275" width="25.6640625" style="33" customWidth="1"/>
    <col min="276" max="510" width="9.109375" style="33"/>
    <col min="511" max="511" width="3.88671875" style="33" customWidth="1"/>
    <col min="512" max="512" width="26.6640625" style="33" customWidth="1"/>
    <col min="513" max="513" width="2.5546875" style="33" customWidth="1"/>
    <col min="514" max="514" width="3.6640625" style="33" customWidth="1"/>
    <col min="515" max="515" width="3.44140625" style="33" customWidth="1"/>
    <col min="516" max="516" width="8.6640625" style="33" customWidth="1"/>
    <col min="517" max="517" width="5.44140625" style="33" customWidth="1"/>
    <col min="518" max="518" width="8.33203125" style="33" customWidth="1"/>
    <col min="519" max="519" width="12.44140625" style="33" customWidth="1"/>
    <col min="520" max="520" width="0.109375" style="33" customWidth="1"/>
    <col min="521" max="521" width="0" style="33" hidden="1" customWidth="1"/>
    <col min="522" max="522" width="5.6640625" style="33" customWidth="1"/>
    <col min="523" max="523" width="12.33203125" style="33" customWidth="1"/>
    <col min="524" max="524" width="6.44140625" style="33" customWidth="1"/>
    <col min="525" max="525" width="12" style="33" customWidth="1"/>
    <col min="526" max="526" width="13.88671875" style="33" customWidth="1"/>
    <col min="527" max="527" width="14.88671875" style="33" customWidth="1"/>
    <col min="528" max="528" width="13.44140625" style="33" customWidth="1"/>
    <col min="529" max="529" width="15" style="33" customWidth="1"/>
    <col min="530" max="530" width="25.33203125" style="33" customWidth="1"/>
    <col min="531" max="531" width="25.6640625" style="33" customWidth="1"/>
    <col min="532" max="766" width="9.109375" style="33"/>
    <col min="767" max="767" width="3.88671875" style="33" customWidth="1"/>
    <col min="768" max="768" width="26.6640625" style="33" customWidth="1"/>
    <col min="769" max="769" width="2.5546875" style="33" customWidth="1"/>
    <col min="770" max="770" width="3.6640625" style="33" customWidth="1"/>
    <col min="771" max="771" width="3.44140625" style="33" customWidth="1"/>
    <col min="772" max="772" width="8.6640625" style="33" customWidth="1"/>
    <col min="773" max="773" width="5.44140625" style="33" customWidth="1"/>
    <col min="774" max="774" width="8.33203125" style="33" customWidth="1"/>
    <col min="775" max="775" width="12.44140625" style="33" customWidth="1"/>
    <col min="776" max="776" width="0.109375" style="33" customWidth="1"/>
    <col min="777" max="777" width="0" style="33" hidden="1" customWidth="1"/>
    <col min="778" max="778" width="5.6640625" style="33" customWidth="1"/>
    <col min="779" max="779" width="12.33203125" style="33" customWidth="1"/>
    <col min="780" max="780" width="6.44140625" style="33" customWidth="1"/>
    <col min="781" max="781" width="12" style="33" customWidth="1"/>
    <col min="782" max="782" width="13.88671875" style="33" customWidth="1"/>
    <col min="783" max="783" width="14.88671875" style="33" customWidth="1"/>
    <col min="784" max="784" width="13.44140625" style="33" customWidth="1"/>
    <col min="785" max="785" width="15" style="33" customWidth="1"/>
    <col min="786" max="786" width="25.33203125" style="33" customWidth="1"/>
    <col min="787" max="787" width="25.6640625" style="33" customWidth="1"/>
    <col min="788" max="1022" width="9.109375" style="33"/>
    <col min="1023" max="1023" width="3.88671875" style="33" customWidth="1"/>
    <col min="1024" max="1024" width="26.6640625" style="33" customWidth="1"/>
    <col min="1025" max="1025" width="2.5546875" style="33" customWidth="1"/>
    <col min="1026" max="1026" width="3.6640625" style="33" customWidth="1"/>
    <col min="1027" max="1027" width="3.44140625" style="33" customWidth="1"/>
    <col min="1028" max="1028" width="8.6640625" style="33" customWidth="1"/>
    <col min="1029" max="1029" width="5.44140625" style="33" customWidth="1"/>
    <col min="1030" max="1030" width="8.33203125" style="33" customWidth="1"/>
    <col min="1031" max="1031" width="12.44140625" style="33" customWidth="1"/>
    <col min="1032" max="1032" width="0.109375" style="33" customWidth="1"/>
    <col min="1033" max="1033" width="0" style="33" hidden="1" customWidth="1"/>
    <col min="1034" max="1034" width="5.6640625" style="33" customWidth="1"/>
    <col min="1035" max="1035" width="12.33203125" style="33" customWidth="1"/>
    <col min="1036" max="1036" width="6.44140625" style="33" customWidth="1"/>
    <col min="1037" max="1037" width="12" style="33" customWidth="1"/>
    <col min="1038" max="1038" width="13.88671875" style="33" customWidth="1"/>
    <col min="1039" max="1039" width="14.88671875" style="33" customWidth="1"/>
    <col min="1040" max="1040" width="13.44140625" style="33" customWidth="1"/>
    <col min="1041" max="1041" width="15" style="33" customWidth="1"/>
    <col min="1042" max="1042" width="25.33203125" style="33" customWidth="1"/>
    <col min="1043" max="1043" width="25.6640625" style="33" customWidth="1"/>
    <col min="1044" max="1278" width="9.109375" style="33"/>
    <col min="1279" max="1279" width="3.88671875" style="33" customWidth="1"/>
    <col min="1280" max="1280" width="26.6640625" style="33" customWidth="1"/>
    <col min="1281" max="1281" width="2.5546875" style="33" customWidth="1"/>
    <col min="1282" max="1282" width="3.6640625" style="33" customWidth="1"/>
    <col min="1283" max="1283" width="3.44140625" style="33" customWidth="1"/>
    <col min="1284" max="1284" width="8.6640625" style="33" customWidth="1"/>
    <col min="1285" max="1285" width="5.44140625" style="33" customWidth="1"/>
    <col min="1286" max="1286" width="8.33203125" style="33" customWidth="1"/>
    <col min="1287" max="1287" width="12.44140625" style="33" customWidth="1"/>
    <col min="1288" max="1288" width="0.109375" style="33" customWidth="1"/>
    <col min="1289" max="1289" width="0" style="33" hidden="1" customWidth="1"/>
    <col min="1290" max="1290" width="5.6640625" style="33" customWidth="1"/>
    <col min="1291" max="1291" width="12.33203125" style="33" customWidth="1"/>
    <col min="1292" max="1292" width="6.44140625" style="33" customWidth="1"/>
    <col min="1293" max="1293" width="12" style="33" customWidth="1"/>
    <col min="1294" max="1294" width="13.88671875" style="33" customWidth="1"/>
    <col min="1295" max="1295" width="14.88671875" style="33" customWidth="1"/>
    <col min="1296" max="1296" width="13.44140625" style="33" customWidth="1"/>
    <col min="1297" max="1297" width="15" style="33" customWidth="1"/>
    <col min="1298" max="1298" width="25.33203125" style="33" customWidth="1"/>
    <col min="1299" max="1299" width="25.6640625" style="33" customWidth="1"/>
    <col min="1300" max="1534" width="9.109375" style="33"/>
    <col min="1535" max="1535" width="3.88671875" style="33" customWidth="1"/>
    <col min="1536" max="1536" width="26.6640625" style="33" customWidth="1"/>
    <col min="1537" max="1537" width="2.5546875" style="33" customWidth="1"/>
    <col min="1538" max="1538" width="3.6640625" style="33" customWidth="1"/>
    <col min="1539" max="1539" width="3.44140625" style="33" customWidth="1"/>
    <col min="1540" max="1540" width="8.6640625" style="33" customWidth="1"/>
    <col min="1541" max="1541" width="5.44140625" style="33" customWidth="1"/>
    <col min="1542" max="1542" width="8.33203125" style="33" customWidth="1"/>
    <col min="1543" max="1543" width="12.44140625" style="33" customWidth="1"/>
    <col min="1544" max="1544" width="0.109375" style="33" customWidth="1"/>
    <col min="1545" max="1545" width="0" style="33" hidden="1" customWidth="1"/>
    <col min="1546" max="1546" width="5.6640625" style="33" customWidth="1"/>
    <col min="1547" max="1547" width="12.33203125" style="33" customWidth="1"/>
    <col min="1548" max="1548" width="6.44140625" style="33" customWidth="1"/>
    <col min="1549" max="1549" width="12" style="33" customWidth="1"/>
    <col min="1550" max="1550" width="13.88671875" style="33" customWidth="1"/>
    <col min="1551" max="1551" width="14.88671875" style="33" customWidth="1"/>
    <col min="1552" max="1552" width="13.44140625" style="33" customWidth="1"/>
    <col min="1553" max="1553" width="15" style="33" customWidth="1"/>
    <col min="1554" max="1554" width="25.33203125" style="33" customWidth="1"/>
    <col min="1555" max="1555" width="25.6640625" style="33" customWidth="1"/>
    <col min="1556" max="1790" width="9.109375" style="33"/>
    <col min="1791" max="1791" width="3.88671875" style="33" customWidth="1"/>
    <col min="1792" max="1792" width="26.6640625" style="33" customWidth="1"/>
    <col min="1793" max="1793" width="2.5546875" style="33" customWidth="1"/>
    <col min="1794" max="1794" width="3.6640625" style="33" customWidth="1"/>
    <col min="1795" max="1795" width="3.44140625" style="33" customWidth="1"/>
    <col min="1796" max="1796" width="8.6640625" style="33" customWidth="1"/>
    <col min="1797" max="1797" width="5.44140625" style="33" customWidth="1"/>
    <col min="1798" max="1798" width="8.33203125" style="33" customWidth="1"/>
    <col min="1799" max="1799" width="12.44140625" style="33" customWidth="1"/>
    <col min="1800" max="1800" width="0.109375" style="33" customWidth="1"/>
    <col min="1801" max="1801" width="0" style="33" hidden="1" customWidth="1"/>
    <col min="1802" max="1802" width="5.6640625" style="33" customWidth="1"/>
    <col min="1803" max="1803" width="12.33203125" style="33" customWidth="1"/>
    <col min="1804" max="1804" width="6.44140625" style="33" customWidth="1"/>
    <col min="1805" max="1805" width="12" style="33" customWidth="1"/>
    <col min="1806" max="1806" width="13.88671875" style="33" customWidth="1"/>
    <col min="1807" max="1807" width="14.88671875" style="33" customWidth="1"/>
    <col min="1808" max="1808" width="13.44140625" style="33" customWidth="1"/>
    <col min="1809" max="1809" width="15" style="33" customWidth="1"/>
    <col min="1810" max="1810" width="25.33203125" style="33" customWidth="1"/>
    <col min="1811" max="1811" width="25.6640625" style="33" customWidth="1"/>
    <col min="1812" max="2046" width="9.109375" style="33"/>
    <col min="2047" max="2047" width="3.88671875" style="33" customWidth="1"/>
    <col min="2048" max="2048" width="26.6640625" style="33" customWidth="1"/>
    <col min="2049" max="2049" width="2.5546875" style="33" customWidth="1"/>
    <col min="2050" max="2050" width="3.6640625" style="33" customWidth="1"/>
    <col min="2051" max="2051" width="3.44140625" style="33" customWidth="1"/>
    <col min="2052" max="2052" width="8.6640625" style="33" customWidth="1"/>
    <col min="2053" max="2053" width="5.44140625" style="33" customWidth="1"/>
    <col min="2054" max="2054" width="8.33203125" style="33" customWidth="1"/>
    <col min="2055" max="2055" width="12.44140625" style="33" customWidth="1"/>
    <col min="2056" max="2056" width="0.109375" style="33" customWidth="1"/>
    <col min="2057" max="2057" width="0" style="33" hidden="1" customWidth="1"/>
    <col min="2058" max="2058" width="5.6640625" style="33" customWidth="1"/>
    <col min="2059" max="2059" width="12.33203125" style="33" customWidth="1"/>
    <col min="2060" max="2060" width="6.44140625" style="33" customWidth="1"/>
    <col min="2061" max="2061" width="12" style="33" customWidth="1"/>
    <col min="2062" max="2062" width="13.88671875" style="33" customWidth="1"/>
    <col min="2063" max="2063" width="14.88671875" style="33" customWidth="1"/>
    <col min="2064" max="2064" width="13.44140625" style="33" customWidth="1"/>
    <col min="2065" max="2065" width="15" style="33" customWidth="1"/>
    <col min="2066" max="2066" width="25.33203125" style="33" customWidth="1"/>
    <col min="2067" max="2067" width="25.6640625" style="33" customWidth="1"/>
    <col min="2068" max="2302" width="9.109375" style="33"/>
    <col min="2303" max="2303" width="3.88671875" style="33" customWidth="1"/>
    <col min="2304" max="2304" width="26.6640625" style="33" customWidth="1"/>
    <col min="2305" max="2305" width="2.5546875" style="33" customWidth="1"/>
    <col min="2306" max="2306" width="3.6640625" style="33" customWidth="1"/>
    <col min="2307" max="2307" width="3.44140625" style="33" customWidth="1"/>
    <col min="2308" max="2308" width="8.6640625" style="33" customWidth="1"/>
    <col min="2309" max="2309" width="5.44140625" style="33" customWidth="1"/>
    <col min="2310" max="2310" width="8.33203125" style="33" customWidth="1"/>
    <col min="2311" max="2311" width="12.44140625" style="33" customWidth="1"/>
    <col min="2312" max="2312" width="0.109375" style="33" customWidth="1"/>
    <col min="2313" max="2313" width="0" style="33" hidden="1" customWidth="1"/>
    <col min="2314" max="2314" width="5.6640625" style="33" customWidth="1"/>
    <col min="2315" max="2315" width="12.33203125" style="33" customWidth="1"/>
    <col min="2316" max="2316" width="6.44140625" style="33" customWidth="1"/>
    <col min="2317" max="2317" width="12" style="33" customWidth="1"/>
    <col min="2318" max="2318" width="13.88671875" style="33" customWidth="1"/>
    <col min="2319" max="2319" width="14.88671875" style="33" customWidth="1"/>
    <col min="2320" max="2320" width="13.44140625" style="33" customWidth="1"/>
    <col min="2321" max="2321" width="15" style="33" customWidth="1"/>
    <col min="2322" max="2322" width="25.33203125" style="33" customWidth="1"/>
    <col min="2323" max="2323" width="25.6640625" style="33" customWidth="1"/>
    <col min="2324" max="2558" width="9.109375" style="33"/>
    <col min="2559" max="2559" width="3.88671875" style="33" customWidth="1"/>
    <col min="2560" max="2560" width="26.6640625" style="33" customWidth="1"/>
    <col min="2561" max="2561" width="2.5546875" style="33" customWidth="1"/>
    <col min="2562" max="2562" width="3.6640625" style="33" customWidth="1"/>
    <col min="2563" max="2563" width="3.44140625" style="33" customWidth="1"/>
    <col min="2564" max="2564" width="8.6640625" style="33" customWidth="1"/>
    <col min="2565" max="2565" width="5.44140625" style="33" customWidth="1"/>
    <col min="2566" max="2566" width="8.33203125" style="33" customWidth="1"/>
    <col min="2567" max="2567" width="12.44140625" style="33" customWidth="1"/>
    <col min="2568" max="2568" width="0.109375" style="33" customWidth="1"/>
    <col min="2569" max="2569" width="0" style="33" hidden="1" customWidth="1"/>
    <col min="2570" max="2570" width="5.6640625" style="33" customWidth="1"/>
    <col min="2571" max="2571" width="12.33203125" style="33" customWidth="1"/>
    <col min="2572" max="2572" width="6.44140625" style="33" customWidth="1"/>
    <col min="2573" max="2573" width="12" style="33" customWidth="1"/>
    <col min="2574" max="2574" width="13.88671875" style="33" customWidth="1"/>
    <col min="2575" max="2575" width="14.88671875" style="33" customWidth="1"/>
    <col min="2576" max="2576" width="13.44140625" style="33" customWidth="1"/>
    <col min="2577" max="2577" width="15" style="33" customWidth="1"/>
    <col min="2578" max="2578" width="25.33203125" style="33" customWidth="1"/>
    <col min="2579" max="2579" width="25.6640625" style="33" customWidth="1"/>
    <col min="2580" max="2814" width="9.109375" style="33"/>
    <col min="2815" max="2815" width="3.88671875" style="33" customWidth="1"/>
    <col min="2816" max="2816" width="26.6640625" style="33" customWidth="1"/>
    <col min="2817" max="2817" width="2.5546875" style="33" customWidth="1"/>
    <col min="2818" max="2818" width="3.6640625" style="33" customWidth="1"/>
    <col min="2819" max="2819" width="3.44140625" style="33" customWidth="1"/>
    <col min="2820" max="2820" width="8.6640625" style="33" customWidth="1"/>
    <col min="2821" max="2821" width="5.44140625" style="33" customWidth="1"/>
    <col min="2822" max="2822" width="8.33203125" style="33" customWidth="1"/>
    <col min="2823" max="2823" width="12.44140625" style="33" customWidth="1"/>
    <col min="2824" max="2824" width="0.109375" style="33" customWidth="1"/>
    <col min="2825" max="2825" width="0" style="33" hidden="1" customWidth="1"/>
    <col min="2826" max="2826" width="5.6640625" style="33" customWidth="1"/>
    <col min="2827" max="2827" width="12.33203125" style="33" customWidth="1"/>
    <col min="2828" max="2828" width="6.44140625" style="33" customWidth="1"/>
    <col min="2829" max="2829" width="12" style="33" customWidth="1"/>
    <col min="2830" max="2830" width="13.88671875" style="33" customWidth="1"/>
    <col min="2831" max="2831" width="14.88671875" style="33" customWidth="1"/>
    <col min="2832" max="2832" width="13.44140625" style="33" customWidth="1"/>
    <col min="2833" max="2833" width="15" style="33" customWidth="1"/>
    <col min="2834" max="2834" width="25.33203125" style="33" customWidth="1"/>
    <col min="2835" max="2835" width="25.6640625" style="33" customWidth="1"/>
    <col min="2836" max="3070" width="9.109375" style="33"/>
    <col min="3071" max="3071" width="3.88671875" style="33" customWidth="1"/>
    <col min="3072" max="3072" width="26.6640625" style="33" customWidth="1"/>
    <col min="3073" max="3073" width="2.5546875" style="33" customWidth="1"/>
    <col min="3074" max="3074" width="3.6640625" style="33" customWidth="1"/>
    <col min="3075" max="3075" width="3.44140625" style="33" customWidth="1"/>
    <col min="3076" max="3076" width="8.6640625" style="33" customWidth="1"/>
    <col min="3077" max="3077" width="5.44140625" style="33" customWidth="1"/>
    <col min="3078" max="3078" width="8.33203125" style="33" customWidth="1"/>
    <col min="3079" max="3079" width="12.44140625" style="33" customWidth="1"/>
    <col min="3080" max="3080" width="0.109375" style="33" customWidth="1"/>
    <col min="3081" max="3081" width="0" style="33" hidden="1" customWidth="1"/>
    <col min="3082" max="3082" width="5.6640625" style="33" customWidth="1"/>
    <col min="3083" max="3083" width="12.33203125" style="33" customWidth="1"/>
    <col min="3084" max="3084" width="6.44140625" style="33" customWidth="1"/>
    <col min="3085" max="3085" width="12" style="33" customWidth="1"/>
    <col min="3086" max="3086" width="13.88671875" style="33" customWidth="1"/>
    <col min="3087" max="3087" width="14.88671875" style="33" customWidth="1"/>
    <col min="3088" max="3088" width="13.44140625" style="33" customWidth="1"/>
    <col min="3089" max="3089" width="15" style="33" customWidth="1"/>
    <col min="3090" max="3090" width="25.33203125" style="33" customWidth="1"/>
    <col min="3091" max="3091" width="25.6640625" style="33" customWidth="1"/>
    <col min="3092" max="3326" width="9.109375" style="33"/>
    <col min="3327" max="3327" width="3.88671875" style="33" customWidth="1"/>
    <col min="3328" max="3328" width="26.6640625" style="33" customWidth="1"/>
    <col min="3329" max="3329" width="2.5546875" style="33" customWidth="1"/>
    <col min="3330" max="3330" width="3.6640625" style="33" customWidth="1"/>
    <col min="3331" max="3331" width="3.44140625" style="33" customWidth="1"/>
    <col min="3332" max="3332" width="8.6640625" style="33" customWidth="1"/>
    <col min="3333" max="3333" width="5.44140625" style="33" customWidth="1"/>
    <col min="3334" max="3334" width="8.33203125" style="33" customWidth="1"/>
    <col min="3335" max="3335" width="12.44140625" style="33" customWidth="1"/>
    <col min="3336" max="3336" width="0.109375" style="33" customWidth="1"/>
    <col min="3337" max="3337" width="0" style="33" hidden="1" customWidth="1"/>
    <col min="3338" max="3338" width="5.6640625" style="33" customWidth="1"/>
    <col min="3339" max="3339" width="12.33203125" style="33" customWidth="1"/>
    <col min="3340" max="3340" width="6.44140625" style="33" customWidth="1"/>
    <col min="3341" max="3341" width="12" style="33" customWidth="1"/>
    <col min="3342" max="3342" width="13.88671875" style="33" customWidth="1"/>
    <col min="3343" max="3343" width="14.88671875" style="33" customWidth="1"/>
    <col min="3344" max="3344" width="13.44140625" style="33" customWidth="1"/>
    <col min="3345" max="3345" width="15" style="33" customWidth="1"/>
    <col min="3346" max="3346" width="25.33203125" style="33" customWidth="1"/>
    <col min="3347" max="3347" width="25.6640625" style="33" customWidth="1"/>
    <col min="3348" max="3582" width="9.109375" style="33"/>
    <col min="3583" max="3583" width="3.88671875" style="33" customWidth="1"/>
    <col min="3584" max="3584" width="26.6640625" style="33" customWidth="1"/>
    <col min="3585" max="3585" width="2.5546875" style="33" customWidth="1"/>
    <col min="3586" max="3586" width="3.6640625" style="33" customWidth="1"/>
    <col min="3587" max="3587" width="3.44140625" style="33" customWidth="1"/>
    <col min="3588" max="3588" width="8.6640625" style="33" customWidth="1"/>
    <col min="3589" max="3589" width="5.44140625" style="33" customWidth="1"/>
    <col min="3590" max="3590" width="8.33203125" style="33" customWidth="1"/>
    <col min="3591" max="3591" width="12.44140625" style="33" customWidth="1"/>
    <col min="3592" max="3592" width="0.109375" style="33" customWidth="1"/>
    <col min="3593" max="3593" width="0" style="33" hidden="1" customWidth="1"/>
    <col min="3594" max="3594" width="5.6640625" style="33" customWidth="1"/>
    <col min="3595" max="3595" width="12.33203125" style="33" customWidth="1"/>
    <col min="3596" max="3596" width="6.44140625" style="33" customWidth="1"/>
    <col min="3597" max="3597" width="12" style="33" customWidth="1"/>
    <col min="3598" max="3598" width="13.88671875" style="33" customWidth="1"/>
    <col min="3599" max="3599" width="14.88671875" style="33" customWidth="1"/>
    <col min="3600" max="3600" width="13.44140625" style="33" customWidth="1"/>
    <col min="3601" max="3601" width="15" style="33" customWidth="1"/>
    <col min="3602" max="3602" width="25.33203125" style="33" customWidth="1"/>
    <col min="3603" max="3603" width="25.6640625" style="33" customWidth="1"/>
    <col min="3604" max="3838" width="9.109375" style="33"/>
    <col min="3839" max="3839" width="3.88671875" style="33" customWidth="1"/>
    <col min="3840" max="3840" width="26.6640625" style="33" customWidth="1"/>
    <col min="3841" max="3841" width="2.5546875" style="33" customWidth="1"/>
    <col min="3842" max="3842" width="3.6640625" style="33" customWidth="1"/>
    <col min="3843" max="3843" width="3.44140625" style="33" customWidth="1"/>
    <col min="3844" max="3844" width="8.6640625" style="33" customWidth="1"/>
    <col min="3845" max="3845" width="5.44140625" style="33" customWidth="1"/>
    <col min="3846" max="3846" width="8.33203125" style="33" customWidth="1"/>
    <col min="3847" max="3847" width="12.44140625" style="33" customWidth="1"/>
    <col min="3848" max="3848" width="0.109375" style="33" customWidth="1"/>
    <col min="3849" max="3849" width="0" style="33" hidden="1" customWidth="1"/>
    <col min="3850" max="3850" width="5.6640625" style="33" customWidth="1"/>
    <col min="3851" max="3851" width="12.33203125" style="33" customWidth="1"/>
    <col min="3852" max="3852" width="6.44140625" style="33" customWidth="1"/>
    <col min="3853" max="3853" width="12" style="33" customWidth="1"/>
    <col min="3854" max="3854" width="13.88671875" style="33" customWidth="1"/>
    <col min="3855" max="3855" width="14.88671875" style="33" customWidth="1"/>
    <col min="3856" max="3856" width="13.44140625" style="33" customWidth="1"/>
    <col min="3857" max="3857" width="15" style="33" customWidth="1"/>
    <col min="3858" max="3858" width="25.33203125" style="33" customWidth="1"/>
    <col min="3859" max="3859" width="25.6640625" style="33" customWidth="1"/>
    <col min="3860" max="4094" width="9.109375" style="33"/>
    <col min="4095" max="4095" width="3.88671875" style="33" customWidth="1"/>
    <col min="4096" max="4096" width="26.6640625" style="33" customWidth="1"/>
    <col min="4097" max="4097" width="2.5546875" style="33" customWidth="1"/>
    <col min="4098" max="4098" width="3.6640625" style="33" customWidth="1"/>
    <col min="4099" max="4099" width="3.44140625" style="33" customWidth="1"/>
    <col min="4100" max="4100" width="8.6640625" style="33" customWidth="1"/>
    <col min="4101" max="4101" width="5.44140625" style="33" customWidth="1"/>
    <col min="4102" max="4102" width="8.33203125" style="33" customWidth="1"/>
    <col min="4103" max="4103" width="12.44140625" style="33" customWidth="1"/>
    <col min="4104" max="4104" width="0.109375" style="33" customWidth="1"/>
    <col min="4105" max="4105" width="0" style="33" hidden="1" customWidth="1"/>
    <col min="4106" max="4106" width="5.6640625" style="33" customWidth="1"/>
    <col min="4107" max="4107" width="12.33203125" style="33" customWidth="1"/>
    <col min="4108" max="4108" width="6.44140625" style="33" customWidth="1"/>
    <col min="4109" max="4109" width="12" style="33" customWidth="1"/>
    <col min="4110" max="4110" width="13.88671875" style="33" customWidth="1"/>
    <col min="4111" max="4111" width="14.88671875" style="33" customWidth="1"/>
    <col min="4112" max="4112" width="13.44140625" style="33" customWidth="1"/>
    <col min="4113" max="4113" width="15" style="33" customWidth="1"/>
    <col min="4114" max="4114" width="25.33203125" style="33" customWidth="1"/>
    <col min="4115" max="4115" width="25.6640625" style="33" customWidth="1"/>
    <col min="4116" max="4350" width="9.109375" style="33"/>
    <col min="4351" max="4351" width="3.88671875" style="33" customWidth="1"/>
    <col min="4352" max="4352" width="26.6640625" style="33" customWidth="1"/>
    <col min="4353" max="4353" width="2.5546875" style="33" customWidth="1"/>
    <col min="4354" max="4354" width="3.6640625" style="33" customWidth="1"/>
    <col min="4355" max="4355" width="3.44140625" style="33" customWidth="1"/>
    <col min="4356" max="4356" width="8.6640625" style="33" customWidth="1"/>
    <col min="4357" max="4357" width="5.44140625" style="33" customWidth="1"/>
    <col min="4358" max="4358" width="8.33203125" style="33" customWidth="1"/>
    <col min="4359" max="4359" width="12.44140625" style="33" customWidth="1"/>
    <col min="4360" max="4360" width="0.109375" style="33" customWidth="1"/>
    <col min="4361" max="4361" width="0" style="33" hidden="1" customWidth="1"/>
    <col min="4362" max="4362" width="5.6640625" style="33" customWidth="1"/>
    <col min="4363" max="4363" width="12.33203125" style="33" customWidth="1"/>
    <col min="4364" max="4364" width="6.44140625" style="33" customWidth="1"/>
    <col min="4365" max="4365" width="12" style="33" customWidth="1"/>
    <col min="4366" max="4366" width="13.88671875" style="33" customWidth="1"/>
    <col min="4367" max="4367" width="14.88671875" style="33" customWidth="1"/>
    <col min="4368" max="4368" width="13.44140625" style="33" customWidth="1"/>
    <col min="4369" max="4369" width="15" style="33" customWidth="1"/>
    <col min="4370" max="4370" width="25.33203125" style="33" customWidth="1"/>
    <col min="4371" max="4371" width="25.6640625" style="33" customWidth="1"/>
    <col min="4372" max="4606" width="9.109375" style="33"/>
    <col min="4607" max="4607" width="3.88671875" style="33" customWidth="1"/>
    <col min="4608" max="4608" width="26.6640625" style="33" customWidth="1"/>
    <col min="4609" max="4609" width="2.5546875" style="33" customWidth="1"/>
    <col min="4610" max="4610" width="3.6640625" style="33" customWidth="1"/>
    <col min="4611" max="4611" width="3.44140625" style="33" customWidth="1"/>
    <col min="4612" max="4612" width="8.6640625" style="33" customWidth="1"/>
    <col min="4613" max="4613" width="5.44140625" style="33" customWidth="1"/>
    <col min="4614" max="4614" width="8.33203125" style="33" customWidth="1"/>
    <col min="4615" max="4615" width="12.44140625" style="33" customWidth="1"/>
    <col min="4616" max="4616" width="0.109375" style="33" customWidth="1"/>
    <col min="4617" max="4617" width="0" style="33" hidden="1" customWidth="1"/>
    <col min="4618" max="4618" width="5.6640625" style="33" customWidth="1"/>
    <col min="4619" max="4619" width="12.33203125" style="33" customWidth="1"/>
    <col min="4620" max="4620" width="6.44140625" style="33" customWidth="1"/>
    <col min="4621" max="4621" width="12" style="33" customWidth="1"/>
    <col min="4622" max="4622" width="13.88671875" style="33" customWidth="1"/>
    <col min="4623" max="4623" width="14.88671875" style="33" customWidth="1"/>
    <col min="4624" max="4624" width="13.44140625" style="33" customWidth="1"/>
    <col min="4625" max="4625" width="15" style="33" customWidth="1"/>
    <col min="4626" max="4626" width="25.33203125" style="33" customWidth="1"/>
    <col min="4627" max="4627" width="25.6640625" style="33" customWidth="1"/>
    <col min="4628" max="4862" width="9.109375" style="33"/>
    <col min="4863" max="4863" width="3.88671875" style="33" customWidth="1"/>
    <col min="4864" max="4864" width="26.6640625" style="33" customWidth="1"/>
    <col min="4865" max="4865" width="2.5546875" style="33" customWidth="1"/>
    <col min="4866" max="4866" width="3.6640625" style="33" customWidth="1"/>
    <col min="4867" max="4867" width="3.44140625" style="33" customWidth="1"/>
    <col min="4868" max="4868" width="8.6640625" style="33" customWidth="1"/>
    <col min="4869" max="4869" width="5.44140625" style="33" customWidth="1"/>
    <col min="4870" max="4870" width="8.33203125" style="33" customWidth="1"/>
    <col min="4871" max="4871" width="12.44140625" style="33" customWidth="1"/>
    <col min="4872" max="4872" width="0.109375" style="33" customWidth="1"/>
    <col min="4873" max="4873" width="0" style="33" hidden="1" customWidth="1"/>
    <col min="4874" max="4874" width="5.6640625" style="33" customWidth="1"/>
    <col min="4875" max="4875" width="12.33203125" style="33" customWidth="1"/>
    <col min="4876" max="4876" width="6.44140625" style="33" customWidth="1"/>
    <col min="4877" max="4877" width="12" style="33" customWidth="1"/>
    <col min="4878" max="4878" width="13.88671875" style="33" customWidth="1"/>
    <col min="4879" max="4879" width="14.88671875" style="33" customWidth="1"/>
    <col min="4880" max="4880" width="13.44140625" style="33" customWidth="1"/>
    <col min="4881" max="4881" width="15" style="33" customWidth="1"/>
    <col min="4882" max="4882" width="25.33203125" style="33" customWidth="1"/>
    <col min="4883" max="4883" width="25.6640625" style="33" customWidth="1"/>
    <col min="4884" max="5118" width="9.109375" style="33"/>
    <col min="5119" max="5119" width="3.88671875" style="33" customWidth="1"/>
    <col min="5120" max="5120" width="26.6640625" style="33" customWidth="1"/>
    <col min="5121" max="5121" width="2.5546875" style="33" customWidth="1"/>
    <col min="5122" max="5122" width="3.6640625" style="33" customWidth="1"/>
    <col min="5123" max="5123" width="3.44140625" style="33" customWidth="1"/>
    <col min="5124" max="5124" width="8.6640625" style="33" customWidth="1"/>
    <col min="5125" max="5125" width="5.44140625" style="33" customWidth="1"/>
    <col min="5126" max="5126" width="8.33203125" style="33" customWidth="1"/>
    <col min="5127" max="5127" width="12.44140625" style="33" customWidth="1"/>
    <col min="5128" max="5128" width="0.109375" style="33" customWidth="1"/>
    <col min="5129" max="5129" width="0" style="33" hidden="1" customWidth="1"/>
    <col min="5130" max="5130" width="5.6640625" style="33" customWidth="1"/>
    <col min="5131" max="5131" width="12.33203125" style="33" customWidth="1"/>
    <col min="5132" max="5132" width="6.44140625" style="33" customWidth="1"/>
    <col min="5133" max="5133" width="12" style="33" customWidth="1"/>
    <col min="5134" max="5134" width="13.88671875" style="33" customWidth="1"/>
    <col min="5135" max="5135" width="14.88671875" style="33" customWidth="1"/>
    <col min="5136" max="5136" width="13.44140625" style="33" customWidth="1"/>
    <col min="5137" max="5137" width="15" style="33" customWidth="1"/>
    <col min="5138" max="5138" width="25.33203125" style="33" customWidth="1"/>
    <col min="5139" max="5139" width="25.6640625" style="33" customWidth="1"/>
    <col min="5140" max="5374" width="9.109375" style="33"/>
    <col min="5375" max="5375" width="3.88671875" style="33" customWidth="1"/>
    <col min="5376" max="5376" width="26.6640625" style="33" customWidth="1"/>
    <col min="5377" max="5377" width="2.5546875" style="33" customWidth="1"/>
    <col min="5378" max="5378" width="3.6640625" style="33" customWidth="1"/>
    <col min="5379" max="5379" width="3.44140625" style="33" customWidth="1"/>
    <col min="5380" max="5380" width="8.6640625" style="33" customWidth="1"/>
    <col min="5381" max="5381" width="5.44140625" style="33" customWidth="1"/>
    <col min="5382" max="5382" width="8.33203125" style="33" customWidth="1"/>
    <col min="5383" max="5383" width="12.44140625" style="33" customWidth="1"/>
    <col min="5384" max="5384" width="0.109375" style="33" customWidth="1"/>
    <col min="5385" max="5385" width="0" style="33" hidden="1" customWidth="1"/>
    <col min="5386" max="5386" width="5.6640625" style="33" customWidth="1"/>
    <col min="5387" max="5387" width="12.33203125" style="33" customWidth="1"/>
    <col min="5388" max="5388" width="6.44140625" style="33" customWidth="1"/>
    <col min="5389" max="5389" width="12" style="33" customWidth="1"/>
    <col min="5390" max="5390" width="13.88671875" style="33" customWidth="1"/>
    <col min="5391" max="5391" width="14.88671875" style="33" customWidth="1"/>
    <col min="5392" max="5392" width="13.44140625" style="33" customWidth="1"/>
    <col min="5393" max="5393" width="15" style="33" customWidth="1"/>
    <col min="5394" max="5394" width="25.33203125" style="33" customWidth="1"/>
    <col min="5395" max="5395" width="25.6640625" style="33" customWidth="1"/>
    <col min="5396" max="5630" width="9.109375" style="33"/>
    <col min="5631" max="5631" width="3.88671875" style="33" customWidth="1"/>
    <col min="5632" max="5632" width="26.6640625" style="33" customWidth="1"/>
    <col min="5633" max="5633" width="2.5546875" style="33" customWidth="1"/>
    <col min="5634" max="5634" width="3.6640625" style="33" customWidth="1"/>
    <col min="5635" max="5635" width="3.44140625" style="33" customWidth="1"/>
    <col min="5636" max="5636" width="8.6640625" style="33" customWidth="1"/>
    <col min="5637" max="5637" width="5.44140625" style="33" customWidth="1"/>
    <col min="5638" max="5638" width="8.33203125" style="33" customWidth="1"/>
    <col min="5639" max="5639" width="12.44140625" style="33" customWidth="1"/>
    <col min="5640" max="5640" width="0.109375" style="33" customWidth="1"/>
    <col min="5641" max="5641" width="0" style="33" hidden="1" customWidth="1"/>
    <col min="5642" max="5642" width="5.6640625" style="33" customWidth="1"/>
    <col min="5643" max="5643" width="12.33203125" style="33" customWidth="1"/>
    <col min="5644" max="5644" width="6.44140625" style="33" customWidth="1"/>
    <col min="5645" max="5645" width="12" style="33" customWidth="1"/>
    <col min="5646" max="5646" width="13.88671875" style="33" customWidth="1"/>
    <col min="5647" max="5647" width="14.88671875" style="33" customWidth="1"/>
    <col min="5648" max="5648" width="13.44140625" style="33" customWidth="1"/>
    <col min="5649" max="5649" width="15" style="33" customWidth="1"/>
    <col min="5650" max="5650" width="25.33203125" style="33" customWidth="1"/>
    <col min="5651" max="5651" width="25.6640625" style="33" customWidth="1"/>
    <col min="5652" max="5886" width="9.109375" style="33"/>
    <col min="5887" max="5887" width="3.88671875" style="33" customWidth="1"/>
    <col min="5888" max="5888" width="26.6640625" style="33" customWidth="1"/>
    <col min="5889" max="5889" width="2.5546875" style="33" customWidth="1"/>
    <col min="5890" max="5890" width="3.6640625" style="33" customWidth="1"/>
    <col min="5891" max="5891" width="3.44140625" style="33" customWidth="1"/>
    <col min="5892" max="5892" width="8.6640625" style="33" customWidth="1"/>
    <col min="5893" max="5893" width="5.44140625" style="33" customWidth="1"/>
    <col min="5894" max="5894" width="8.33203125" style="33" customWidth="1"/>
    <col min="5895" max="5895" width="12.44140625" style="33" customWidth="1"/>
    <col min="5896" max="5896" width="0.109375" style="33" customWidth="1"/>
    <col min="5897" max="5897" width="0" style="33" hidden="1" customWidth="1"/>
    <col min="5898" max="5898" width="5.6640625" style="33" customWidth="1"/>
    <col min="5899" max="5899" width="12.33203125" style="33" customWidth="1"/>
    <col min="5900" max="5900" width="6.44140625" style="33" customWidth="1"/>
    <col min="5901" max="5901" width="12" style="33" customWidth="1"/>
    <col min="5902" max="5902" width="13.88671875" style="33" customWidth="1"/>
    <col min="5903" max="5903" width="14.88671875" style="33" customWidth="1"/>
    <col min="5904" max="5904" width="13.44140625" style="33" customWidth="1"/>
    <col min="5905" max="5905" width="15" style="33" customWidth="1"/>
    <col min="5906" max="5906" width="25.33203125" style="33" customWidth="1"/>
    <col min="5907" max="5907" width="25.6640625" style="33" customWidth="1"/>
    <col min="5908" max="6142" width="9.109375" style="33"/>
    <col min="6143" max="6143" width="3.88671875" style="33" customWidth="1"/>
    <col min="6144" max="6144" width="26.6640625" style="33" customWidth="1"/>
    <col min="6145" max="6145" width="2.5546875" style="33" customWidth="1"/>
    <col min="6146" max="6146" width="3.6640625" style="33" customWidth="1"/>
    <col min="6147" max="6147" width="3.44140625" style="33" customWidth="1"/>
    <col min="6148" max="6148" width="8.6640625" style="33" customWidth="1"/>
    <col min="6149" max="6149" width="5.44140625" style="33" customWidth="1"/>
    <col min="6150" max="6150" width="8.33203125" style="33" customWidth="1"/>
    <col min="6151" max="6151" width="12.44140625" style="33" customWidth="1"/>
    <col min="6152" max="6152" width="0.109375" style="33" customWidth="1"/>
    <col min="6153" max="6153" width="0" style="33" hidden="1" customWidth="1"/>
    <col min="6154" max="6154" width="5.6640625" style="33" customWidth="1"/>
    <col min="6155" max="6155" width="12.33203125" style="33" customWidth="1"/>
    <col min="6156" max="6156" width="6.44140625" style="33" customWidth="1"/>
    <col min="6157" max="6157" width="12" style="33" customWidth="1"/>
    <col min="6158" max="6158" width="13.88671875" style="33" customWidth="1"/>
    <col min="6159" max="6159" width="14.88671875" style="33" customWidth="1"/>
    <col min="6160" max="6160" width="13.44140625" style="33" customWidth="1"/>
    <col min="6161" max="6161" width="15" style="33" customWidth="1"/>
    <col min="6162" max="6162" width="25.33203125" style="33" customWidth="1"/>
    <col min="6163" max="6163" width="25.6640625" style="33" customWidth="1"/>
    <col min="6164" max="6398" width="9.109375" style="33"/>
    <col min="6399" max="6399" width="3.88671875" style="33" customWidth="1"/>
    <col min="6400" max="6400" width="26.6640625" style="33" customWidth="1"/>
    <col min="6401" max="6401" width="2.5546875" style="33" customWidth="1"/>
    <col min="6402" max="6402" width="3.6640625" style="33" customWidth="1"/>
    <col min="6403" max="6403" width="3.44140625" style="33" customWidth="1"/>
    <col min="6404" max="6404" width="8.6640625" style="33" customWidth="1"/>
    <col min="6405" max="6405" width="5.44140625" style="33" customWidth="1"/>
    <col min="6406" max="6406" width="8.33203125" style="33" customWidth="1"/>
    <col min="6407" max="6407" width="12.44140625" style="33" customWidth="1"/>
    <col min="6408" max="6408" width="0.109375" style="33" customWidth="1"/>
    <col min="6409" max="6409" width="0" style="33" hidden="1" customWidth="1"/>
    <col min="6410" max="6410" width="5.6640625" style="33" customWidth="1"/>
    <col min="6411" max="6411" width="12.33203125" style="33" customWidth="1"/>
    <col min="6412" max="6412" width="6.44140625" style="33" customWidth="1"/>
    <col min="6413" max="6413" width="12" style="33" customWidth="1"/>
    <col min="6414" max="6414" width="13.88671875" style="33" customWidth="1"/>
    <col min="6415" max="6415" width="14.88671875" style="33" customWidth="1"/>
    <col min="6416" max="6416" width="13.44140625" style="33" customWidth="1"/>
    <col min="6417" max="6417" width="15" style="33" customWidth="1"/>
    <col min="6418" max="6418" width="25.33203125" style="33" customWidth="1"/>
    <col min="6419" max="6419" width="25.6640625" style="33" customWidth="1"/>
    <col min="6420" max="6654" width="9.109375" style="33"/>
    <col min="6655" max="6655" width="3.88671875" style="33" customWidth="1"/>
    <col min="6656" max="6656" width="26.6640625" style="33" customWidth="1"/>
    <col min="6657" max="6657" width="2.5546875" style="33" customWidth="1"/>
    <col min="6658" max="6658" width="3.6640625" style="33" customWidth="1"/>
    <col min="6659" max="6659" width="3.44140625" style="33" customWidth="1"/>
    <col min="6660" max="6660" width="8.6640625" style="33" customWidth="1"/>
    <col min="6661" max="6661" width="5.44140625" style="33" customWidth="1"/>
    <col min="6662" max="6662" width="8.33203125" style="33" customWidth="1"/>
    <col min="6663" max="6663" width="12.44140625" style="33" customWidth="1"/>
    <col min="6664" max="6664" width="0.109375" style="33" customWidth="1"/>
    <col min="6665" max="6665" width="0" style="33" hidden="1" customWidth="1"/>
    <col min="6666" max="6666" width="5.6640625" style="33" customWidth="1"/>
    <col min="6667" max="6667" width="12.33203125" style="33" customWidth="1"/>
    <col min="6668" max="6668" width="6.44140625" style="33" customWidth="1"/>
    <col min="6669" max="6669" width="12" style="33" customWidth="1"/>
    <col min="6670" max="6670" width="13.88671875" style="33" customWidth="1"/>
    <col min="6671" max="6671" width="14.88671875" style="33" customWidth="1"/>
    <col min="6672" max="6672" width="13.44140625" style="33" customWidth="1"/>
    <col min="6673" max="6673" width="15" style="33" customWidth="1"/>
    <col min="6674" max="6674" width="25.33203125" style="33" customWidth="1"/>
    <col min="6675" max="6675" width="25.6640625" style="33" customWidth="1"/>
    <col min="6676" max="6910" width="9.109375" style="33"/>
    <col min="6911" max="6911" width="3.88671875" style="33" customWidth="1"/>
    <col min="6912" max="6912" width="26.6640625" style="33" customWidth="1"/>
    <col min="6913" max="6913" width="2.5546875" style="33" customWidth="1"/>
    <col min="6914" max="6914" width="3.6640625" style="33" customWidth="1"/>
    <col min="6915" max="6915" width="3.44140625" style="33" customWidth="1"/>
    <col min="6916" max="6916" width="8.6640625" style="33" customWidth="1"/>
    <col min="6917" max="6917" width="5.44140625" style="33" customWidth="1"/>
    <col min="6918" max="6918" width="8.33203125" style="33" customWidth="1"/>
    <col min="6919" max="6919" width="12.44140625" style="33" customWidth="1"/>
    <col min="6920" max="6920" width="0.109375" style="33" customWidth="1"/>
    <col min="6921" max="6921" width="0" style="33" hidden="1" customWidth="1"/>
    <col min="6922" max="6922" width="5.6640625" style="33" customWidth="1"/>
    <col min="6923" max="6923" width="12.33203125" style="33" customWidth="1"/>
    <col min="6924" max="6924" width="6.44140625" style="33" customWidth="1"/>
    <col min="6925" max="6925" width="12" style="33" customWidth="1"/>
    <col min="6926" max="6926" width="13.88671875" style="33" customWidth="1"/>
    <col min="6927" max="6927" width="14.88671875" style="33" customWidth="1"/>
    <col min="6928" max="6928" width="13.44140625" style="33" customWidth="1"/>
    <col min="6929" max="6929" width="15" style="33" customWidth="1"/>
    <col min="6930" max="6930" width="25.33203125" style="33" customWidth="1"/>
    <col min="6931" max="6931" width="25.6640625" style="33" customWidth="1"/>
    <col min="6932" max="7166" width="9.109375" style="33"/>
    <col min="7167" max="7167" width="3.88671875" style="33" customWidth="1"/>
    <col min="7168" max="7168" width="26.6640625" style="33" customWidth="1"/>
    <col min="7169" max="7169" width="2.5546875" style="33" customWidth="1"/>
    <col min="7170" max="7170" width="3.6640625" style="33" customWidth="1"/>
    <col min="7171" max="7171" width="3.44140625" style="33" customWidth="1"/>
    <col min="7172" max="7172" width="8.6640625" style="33" customWidth="1"/>
    <col min="7173" max="7173" width="5.44140625" style="33" customWidth="1"/>
    <col min="7174" max="7174" width="8.33203125" style="33" customWidth="1"/>
    <col min="7175" max="7175" width="12.44140625" style="33" customWidth="1"/>
    <col min="7176" max="7176" width="0.109375" style="33" customWidth="1"/>
    <col min="7177" max="7177" width="0" style="33" hidden="1" customWidth="1"/>
    <col min="7178" max="7178" width="5.6640625" style="33" customWidth="1"/>
    <col min="7179" max="7179" width="12.33203125" style="33" customWidth="1"/>
    <col min="7180" max="7180" width="6.44140625" style="33" customWidth="1"/>
    <col min="7181" max="7181" width="12" style="33" customWidth="1"/>
    <col min="7182" max="7182" width="13.88671875" style="33" customWidth="1"/>
    <col min="7183" max="7183" width="14.88671875" style="33" customWidth="1"/>
    <col min="7184" max="7184" width="13.44140625" style="33" customWidth="1"/>
    <col min="7185" max="7185" width="15" style="33" customWidth="1"/>
    <col min="7186" max="7186" width="25.33203125" style="33" customWidth="1"/>
    <col min="7187" max="7187" width="25.6640625" style="33" customWidth="1"/>
    <col min="7188" max="7422" width="9.109375" style="33"/>
    <col min="7423" max="7423" width="3.88671875" style="33" customWidth="1"/>
    <col min="7424" max="7424" width="26.6640625" style="33" customWidth="1"/>
    <col min="7425" max="7425" width="2.5546875" style="33" customWidth="1"/>
    <col min="7426" max="7426" width="3.6640625" style="33" customWidth="1"/>
    <col min="7427" max="7427" width="3.44140625" style="33" customWidth="1"/>
    <col min="7428" max="7428" width="8.6640625" style="33" customWidth="1"/>
    <col min="7429" max="7429" width="5.44140625" style="33" customWidth="1"/>
    <col min="7430" max="7430" width="8.33203125" style="33" customWidth="1"/>
    <col min="7431" max="7431" width="12.44140625" style="33" customWidth="1"/>
    <col min="7432" max="7432" width="0.109375" style="33" customWidth="1"/>
    <col min="7433" max="7433" width="0" style="33" hidden="1" customWidth="1"/>
    <col min="7434" max="7434" width="5.6640625" style="33" customWidth="1"/>
    <col min="7435" max="7435" width="12.33203125" style="33" customWidth="1"/>
    <col min="7436" max="7436" width="6.44140625" style="33" customWidth="1"/>
    <col min="7437" max="7437" width="12" style="33" customWidth="1"/>
    <col min="7438" max="7438" width="13.88671875" style="33" customWidth="1"/>
    <col min="7439" max="7439" width="14.88671875" style="33" customWidth="1"/>
    <col min="7440" max="7440" width="13.44140625" style="33" customWidth="1"/>
    <col min="7441" max="7441" width="15" style="33" customWidth="1"/>
    <col min="7442" max="7442" width="25.33203125" style="33" customWidth="1"/>
    <col min="7443" max="7443" width="25.6640625" style="33" customWidth="1"/>
    <col min="7444" max="7678" width="9.109375" style="33"/>
    <col min="7679" max="7679" width="3.88671875" style="33" customWidth="1"/>
    <col min="7680" max="7680" width="26.6640625" style="33" customWidth="1"/>
    <col min="7681" max="7681" width="2.5546875" style="33" customWidth="1"/>
    <col min="7682" max="7682" width="3.6640625" style="33" customWidth="1"/>
    <col min="7683" max="7683" width="3.44140625" style="33" customWidth="1"/>
    <col min="7684" max="7684" width="8.6640625" style="33" customWidth="1"/>
    <col min="7685" max="7685" width="5.44140625" style="33" customWidth="1"/>
    <col min="7686" max="7686" width="8.33203125" style="33" customWidth="1"/>
    <col min="7687" max="7687" width="12.44140625" style="33" customWidth="1"/>
    <col min="7688" max="7688" width="0.109375" style="33" customWidth="1"/>
    <col min="7689" max="7689" width="0" style="33" hidden="1" customWidth="1"/>
    <col min="7690" max="7690" width="5.6640625" style="33" customWidth="1"/>
    <col min="7691" max="7691" width="12.33203125" style="33" customWidth="1"/>
    <col min="7692" max="7692" width="6.44140625" style="33" customWidth="1"/>
    <col min="7693" max="7693" width="12" style="33" customWidth="1"/>
    <col min="7694" max="7694" width="13.88671875" style="33" customWidth="1"/>
    <col min="7695" max="7695" width="14.88671875" style="33" customWidth="1"/>
    <col min="7696" max="7696" width="13.44140625" style="33" customWidth="1"/>
    <col min="7697" max="7697" width="15" style="33" customWidth="1"/>
    <col min="7698" max="7698" width="25.33203125" style="33" customWidth="1"/>
    <col min="7699" max="7699" width="25.6640625" style="33" customWidth="1"/>
    <col min="7700" max="7934" width="9.109375" style="33"/>
    <col min="7935" max="7935" width="3.88671875" style="33" customWidth="1"/>
    <col min="7936" max="7936" width="26.6640625" style="33" customWidth="1"/>
    <col min="7937" max="7937" width="2.5546875" style="33" customWidth="1"/>
    <col min="7938" max="7938" width="3.6640625" style="33" customWidth="1"/>
    <col min="7939" max="7939" width="3.44140625" style="33" customWidth="1"/>
    <col min="7940" max="7940" width="8.6640625" style="33" customWidth="1"/>
    <col min="7941" max="7941" width="5.44140625" style="33" customWidth="1"/>
    <col min="7942" max="7942" width="8.33203125" style="33" customWidth="1"/>
    <col min="7943" max="7943" width="12.44140625" style="33" customWidth="1"/>
    <col min="7944" max="7944" width="0.109375" style="33" customWidth="1"/>
    <col min="7945" max="7945" width="0" style="33" hidden="1" customWidth="1"/>
    <col min="7946" max="7946" width="5.6640625" style="33" customWidth="1"/>
    <col min="7947" max="7947" width="12.33203125" style="33" customWidth="1"/>
    <col min="7948" max="7948" width="6.44140625" style="33" customWidth="1"/>
    <col min="7949" max="7949" width="12" style="33" customWidth="1"/>
    <col min="7950" max="7950" width="13.88671875" style="33" customWidth="1"/>
    <col min="7951" max="7951" width="14.88671875" style="33" customWidth="1"/>
    <col min="7952" max="7952" width="13.44140625" style="33" customWidth="1"/>
    <col min="7953" max="7953" width="15" style="33" customWidth="1"/>
    <col min="7954" max="7954" width="25.33203125" style="33" customWidth="1"/>
    <col min="7955" max="7955" width="25.6640625" style="33" customWidth="1"/>
    <col min="7956" max="8190" width="9.109375" style="33"/>
    <col min="8191" max="8191" width="3.88671875" style="33" customWidth="1"/>
    <col min="8192" max="8192" width="26.6640625" style="33" customWidth="1"/>
    <col min="8193" max="8193" width="2.5546875" style="33" customWidth="1"/>
    <col min="8194" max="8194" width="3.6640625" style="33" customWidth="1"/>
    <col min="8195" max="8195" width="3.44140625" style="33" customWidth="1"/>
    <col min="8196" max="8196" width="8.6640625" style="33" customWidth="1"/>
    <col min="8197" max="8197" width="5.44140625" style="33" customWidth="1"/>
    <col min="8198" max="8198" width="8.33203125" style="33" customWidth="1"/>
    <col min="8199" max="8199" width="12.44140625" style="33" customWidth="1"/>
    <col min="8200" max="8200" width="0.109375" style="33" customWidth="1"/>
    <col min="8201" max="8201" width="0" style="33" hidden="1" customWidth="1"/>
    <col min="8202" max="8202" width="5.6640625" style="33" customWidth="1"/>
    <col min="8203" max="8203" width="12.33203125" style="33" customWidth="1"/>
    <col min="8204" max="8204" width="6.44140625" style="33" customWidth="1"/>
    <col min="8205" max="8205" width="12" style="33" customWidth="1"/>
    <col min="8206" max="8206" width="13.88671875" style="33" customWidth="1"/>
    <col min="8207" max="8207" width="14.88671875" style="33" customWidth="1"/>
    <col min="8208" max="8208" width="13.44140625" style="33" customWidth="1"/>
    <col min="8209" max="8209" width="15" style="33" customWidth="1"/>
    <col min="8210" max="8210" width="25.33203125" style="33" customWidth="1"/>
    <col min="8211" max="8211" width="25.6640625" style="33" customWidth="1"/>
    <col min="8212" max="8446" width="9.109375" style="33"/>
    <col min="8447" max="8447" width="3.88671875" style="33" customWidth="1"/>
    <col min="8448" max="8448" width="26.6640625" style="33" customWidth="1"/>
    <col min="8449" max="8449" width="2.5546875" style="33" customWidth="1"/>
    <col min="8450" max="8450" width="3.6640625" style="33" customWidth="1"/>
    <col min="8451" max="8451" width="3.44140625" style="33" customWidth="1"/>
    <col min="8452" max="8452" width="8.6640625" style="33" customWidth="1"/>
    <col min="8453" max="8453" width="5.44140625" style="33" customWidth="1"/>
    <col min="8454" max="8454" width="8.33203125" style="33" customWidth="1"/>
    <col min="8455" max="8455" width="12.44140625" style="33" customWidth="1"/>
    <col min="8456" max="8456" width="0.109375" style="33" customWidth="1"/>
    <col min="8457" max="8457" width="0" style="33" hidden="1" customWidth="1"/>
    <col min="8458" max="8458" width="5.6640625" style="33" customWidth="1"/>
    <col min="8459" max="8459" width="12.33203125" style="33" customWidth="1"/>
    <col min="8460" max="8460" width="6.44140625" style="33" customWidth="1"/>
    <col min="8461" max="8461" width="12" style="33" customWidth="1"/>
    <col min="8462" max="8462" width="13.88671875" style="33" customWidth="1"/>
    <col min="8463" max="8463" width="14.88671875" style="33" customWidth="1"/>
    <col min="8464" max="8464" width="13.44140625" style="33" customWidth="1"/>
    <col min="8465" max="8465" width="15" style="33" customWidth="1"/>
    <col min="8466" max="8466" width="25.33203125" style="33" customWidth="1"/>
    <col min="8467" max="8467" width="25.6640625" style="33" customWidth="1"/>
    <col min="8468" max="8702" width="9.109375" style="33"/>
    <col min="8703" max="8703" width="3.88671875" style="33" customWidth="1"/>
    <col min="8704" max="8704" width="26.6640625" style="33" customWidth="1"/>
    <col min="8705" max="8705" width="2.5546875" style="33" customWidth="1"/>
    <col min="8706" max="8706" width="3.6640625" style="33" customWidth="1"/>
    <col min="8707" max="8707" width="3.44140625" style="33" customWidth="1"/>
    <col min="8708" max="8708" width="8.6640625" style="33" customWidth="1"/>
    <col min="8709" max="8709" width="5.44140625" style="33" customWidth="1"/>
    <col min="8710" max="8710" width="8.33203125" style="33" customWidth="1"/>
    <col min="8711" max="8711" width="12.44140625" style="33" customWidth="1"/>
    <col min="8712" max="8712" width="0.109375" style="33" customWidth="1"/>
    <col min="8713" max="8713" width="0" style="33" hidden="1" customWidth="1"/>
    <col min="8714" max="8714" width="5.6640625" style="33" customWidth="1"/>
    <col min="8715" max="8715" width="12.33203125" style="33" customWidth="1"/>
    <col min="8716" max="8716" width="6.44140625" style="33" customWidth="1"/>
    <col min="8717" max="8717" width="12" style="33" customWidth="1"/>
    <col min="8718" max="8718" width="13.88671875" style="33" customWidth="1"/>
    <col min="8719" max="8719" width="14.88671875" style="33" customWidth="1"/>
    <col min="8720" max="8720" width="13.44140625" style="33" customWidth="1"/>
    <col min="8721" max="8721" width="15" style="33" customWidth="1"/>
    <col min="8722" max="8722" width="25.33203125" style="33" customWidth="1"/>
    <col min="8723" max="8723" width="25.6640625" style="33" customWidth="1"/>
    <col min="8724" max="8958" width="9.109375" style="33"/>
    <col min="8959" max="8959" width="3.88671875" style="33" customWidth="1"/>
    <col min="8960" max="8960" width="26.6640625" style="33" customWidth="1"/>
    <col min="8961" max="8961" width="2.5546875" style="33" customWidth="1"/>
    <col min="8962" max="8962" width="3.6640625" style="33" customWidth="1"/>
    <col min="8963" max="8963" width="3.44140625" style="33" customWidth="1"/>
    <col min="8964" max="8964" width="8.6640625" style="33" customWidth="1"/>
    <col min="8965" max="8965" width="5.44140625" style="33" customWidth="1"/>
    <col min="8966" max="8966" width="8.33203125" style="33" customWidth="1"/>
    <col min="8967" max="8967" width="12.44140625" style="33" customWidth="1"/>
    <col min="8968" max="8968" width="0.109375" style="33" customWidth="1"/>
    <col min="8969" max="8969" width="0" style="33" hidden="1" customWidth="1"/>
    <col min="8970" max="8970" width="5.6640625" style="33" customWidth="1"/>
    <col min="8971" max="8971" width="12.33203125" style="33" customWidth="1"/>
    <col min="8972" max="8972" width="6.44140625" style="33" customWidth="1"/>
    <col min="8973" max="8973" width="12" style="33" customWidth="1"/>
    <col min="8974" max="8974" width="13.88671875" style="33" customWidth="1"/>
    <col min="8975" max="8975" width="14.88671875" style="33" customWidth="1"/>
    <col min="8976" max="8976" width="13.44140625" style="33" customWidth="1"/>
    <col min="8977" max="8977" width="15" style="33" customWidth="1"/>
    <col min="8978" max="8978" width="25.33203125" style="33" customWidth="1"/>
    <col min="8979" max="8979" width="25.6640625" style="33" customWidth="1"/>
    <col min="8980" max="9214" width="9.109375" style="33"/>
    <col min="9215" max="9215" width="3.88671875" style="33" customWidth="1"/>
    <col min="9216" max="9216" width="26.6640625" style="33" customWidth="1"/>
    <col min="9217" max="9217" width="2.5546875" style="33" customWidth="1"/>
    <col min="9218" max="9218" width="3.6640625" style="33" customWidth="1"/>
    <col min="9219" max="9219" width="3.44140625" style="33" customWidth="1"/>
    <col min="9220" max="9220" width="8.6640625" style="33" customWidth="1"/>
    <col min="9221" max="9221" width="5.44140625" style="33" customWidth="1"/>
    <col min="9222" max="9222" width="8.33203125" style="33" customWidth="1"/>
    <col min="9223" max="9223" width="12.44140625" style="33" customWidth="1"/>
    <col min="9224" max="9224" width="0.109375" style="33" customWidth="1"/>
    <col min="9225" max="9225" width="0" style="33" hidden="1" customWidth="1"/>
    <col min="9226" max="9226" width="5.6640625" style="33" customWidth="1"/>
    <col min="9227" max="9227" width="12.33203125" style="33" customWidth="1"/>
    <col min="9228" max="9228" width="6.44140625" style="33" customWidth="1"/>
    <col min="9229" max="9229" width="12" style="33" customWidth="1"/>
    <col min="9230" max="9230" width="13.88671875" style="33" customWidth="1"/>
    <col min="9231" max="9231" width="14.88671875" style="33" customWidth="1"/>
    <col min="9232" max="9232" width="13.44140625" style="33" customWidth="1"/>
    <col min="9233" max="9233" width="15" style="33" customWidth="1"/>
    <col min="9234" max="9234" width="25.33203125" style="33" customWidth="1"/>
    <col min="9235" max="9235" width="25.6640625" style="33" customWidth="1"/>
    <col min="9236" max="9470" width="9.109375" style="33"/>
    <col min="9471" max="9471" width="3.88671875" style="33" customWidth="1"/>
    <col min="9472" max="9472" width="26.6640625" style="33" customWidth="1"/>
    <col min="9473" max="9473" width="2.5546875" style="33" customWidth="1"/>
    <col min="9474" max="9474" width="3.6640625" style="33" customWidth="1"/>
    <col min="9475" max="9475" width="3.44140625" style="33" customWidth="1"/>
    <col min="9476" max="9476" width="8.6640625" style="33" customWidth="1"/>
    <col min="9477" max="9477" width="5.44140625" style="33" customWidth="1"/>
    <col min="9478" max="9478" width="8.33203125" style="33" customWidth="1"/>
    <col min="9479" max="9479" width="12.44140625" style="33" customWidth="1"/>
    <col min="9480" max="9480" width="0.109375" style="33" customWidth="1"/>
    <col min="9481" max="9481" width="0" style="33" hidden="1" customWidth="1"/>
    <col min="9482" max="9482" width="5.6640625" style="33" customWidth="1"/>
    <col min="9483" max="9483" width="12.33203125" style="33" customWidth="1"/>
    <col min="9484" max="9484" width="6.44140625" style="33" customWidth="1"/>
    <col min="9485" max="9485" width="12" style="33" customWidth="1"/>
    <col min="9486" max="9486" width="13.88671875" style="33" customWidth="1"/>
    <col min="9487" max="9487" width="14.88671875" style="33" customWidth="1"/>
    <col min="9488" max="9488" width="13.44140625" style="33" customWidth="1"/>
    <col min="9489" max="9489" width="15" style="33" customWidth="1"/>
    <col min="9490" max="9490" width="25.33203125" style="33" customWidth="1"/>
    <col min="9491" max="9491" width="25.6640625" style="33" customWidth="1"/>
    <col min="9492" max="9726" width="9.109375" style="33"/>
    <col min="9727" max="9727" width="3.88671875" style="33" customWidth="1"/>
    <col min="9728" max="9728" width="26.6640625" style="33" customWidth="1"/>
    <col min="9729" max="9729" width="2.5546875" style="33" customWidth="1"/>
    <col min="9730" max="9730" width="3.6640625" style="33" customWidth="1"/>
    <col min="9731" max="9731" width="3.44140625" style="33" customWidth="1"/>
    <col min="9732" max="9732" width="8.6640625" style="33" customWidth="1"/>
    <col min="9733" max="9733" width="5.44140625" style="33" customWidth="1"/>
    <col min="9734" max="9734" width="8.33203125" style="33" customWidth="1"/>
    <col min="9735" max="9735" width="12.44140625" style="33" customWidth="1"/>
    <col min="9736" max="9736" width="0.109375" style="33" customWidth="1"/>
    <col min="9737" max="9737" width="0" style="33" hidden="1" customWidth="1"/>
    <col min="9738" max="9738" width="5.6640625" style="33" customWidth="1"/>
    <col min="9739" max="9739" width="12.33203125" style="33" customWidth="1"/>
    <col min="9740" max="9740" width="6.44140625" style="33" customWidth="1"/>
    <col min="9741" max="9741" width="12" style="33" customWidth="1"/>
    <col min="9742" max="9742" width="13.88671875" style="33" customWidth="1"/>
    <col min="9743" max="9743" width="14.88671875" style="33" customWidth="1"/>
    <col min="9744" max="9744" width="13.44140625" style="33" customWidth="1"/>
    <col min="9745" max="9745" width="15" style="33" customWidth="1"/>
    <col min="9746" max="9746" width="25.33203125" style="33" customWidth="1"/>
    <col min="9747" max="9747" width="25.6640625" style="33" customWidth="1"/>
    <col min="9748" max="9982" width="9.109375" style="33"/>
    <col min="9983" max="9983" width="3.88671875" style="33" customWidth="1"/>
    <col min="9984" max="9984" width="26.6640625" style="33" customWidth="1"/>
    <col min="9985" max="9985" width="2.5546875" style="33" customWidth="1"/>
    <col min="9986" max="9986" width="3.6640625" style="33" customWidth="1"/>
    <col min="9987" max="9987" width="3.44140625" style="33" customWidth="1"/>
    <col min="9988" max="9988" width="8.6640625" style="33" customWidth="1"/>
    <col min="9989" max="9989" width="5.44140625" style="33" customWidth="1"/>
    <col min="9990" max="9990" width="8.33203125" style="33" customWidth="1"/>
    <col min="9991" max="9991" width="12.44140625" style="33" customWidth="1"/>
    <col min="9992" max="9992" width="0.109375" style="33" customWidth="1"/>
    <col min="9993" max="9993" width="0" style="33" hidden="1" customWidth="1"/>
    <col min="9994" max="9994" width="5.6640625" style="33" customWidth="1"/>
    <col min="9995" max="9995" width="12.33203125" style="33" customWidth="1"/>
    <col min="9996" max="9996" width="6.44140625" style="33" customWidth="1"/>
    <col min="9997" max="9997" width="12" style="33" customWidth="1"/>
    <col min="9998" max="9998" width="13.88671875" style="33" customWidth="1"/>
    <col min="9999" max="9999" width="14.88671875" style="33" customWidth="1"/>
    <col min="10000" max="10000" width="13.44140625" style="33" customWidth="1"/>
    <col min="10001" max="10001" width="15" style="33" customWidth="1"/>
    <col min="10002" max="10002" width="25.33203125" style="33" customWidth="1"/>
    <col min="10003" max="10003" width="25.6640625" style="33" customWidth="1"/>
    <col min="10004" max="10238" width="9.109375" style="33"/>
    <col min="10239" max="10239" width="3.88671875" style="33" customWidth="1"/>
    <col min="10240" max="10240" width="26.6640625" style="33" customWidth="1"/>
    <col min="10241" max="10241" width="2.5546875" style="33" customWidth="1"/>
    <col min="10242" max="10242" width="3.6640625" style="33" customWidth="1"/>
    <col min="10243" max="10243" width="3.44140625" style="33" customWidth="1"/>
    <col min="10244" max="10244" width="8.6640625" style="33" customWidth="1"/>
    <col min="10245" max="10245" width="5.44140625" style="33" customWidth="1"/>
    <col min="10246" max="10246" width="8.33203125" style="33" customWidth="1"/>
    <col min="10247" max="10247" width="12.44140625" style="33" customWidth="1"/>
    <col min="10248" max="10248" width="0.109375" style="33" customWidth="1"/>
    <col min="10249" max="10249" width="0" style="33" hidden="1" customWidth="1"/>
    <col min="10250" max="10250" width="5.6640625" style="33" customWidth="1"/>
    <col min="10251" max="10251" width="12.33203125" style="33" customWidth="1"/>
    <col min="10252" max="10252" width="6.44140625" style="33" customWidth="1"/>
    <col min="10253" max="10253" width="12" style="33" customWidth="1"/>
    <col min="10254" max="10254" width="13.88671875" style="33" customWidth="1"/>
    <col min="10255" max="10255" width="14.88671875" style="33" customWidth="1"/>
    <col min="10256" max="10256" width="13.44140625" style="33" customWidth="1"/>
    <col min="10257" max="10257" width="15" style="33" customWidth="1"/>
    <col min="10258" max="10258" width="25.33203125" style="33" customWidth="1"/>
    <col min="10259" max="10259" width="25.6640625" style="33" customWidth="1"/>
    <col min="10260" max="10494" width="9.109375" style="33"/>
    <col min="10495" max="10495" width="3.88671875" style="33" customWidth="1"/>
    <col min="10496" max="10496" width="26.6640625" style="33" customWidth="1"/>
    <col min="10497" max="10497" width="2.5546875" style="33" customWidth="1"/>
    <col min="10498" max="10498" width="3.6640625" style="33" customWidth="1"/>
    <col min="10499" max="10499" width="3.44140625" style="33" customWidth="1"/>
    <col min="10500" max="10500" width="8.6640625" style="33" customWidth="1"/>
    <col min="10501" max="10501" width="5.44140625" style="33" customWidth="1"/>
    <col min="10502" max="10502" width="8.33203125" style="33" customWidth="1"/>
    <col min="10503" max="10503" width="12.44140625" style="33" customWidth="1"/>
    <col min="10504" max="10504" width="0.109375" style="33" customWidth="1"/>
    <col min="10505" max="10505" width="0" style="33" hidden="1" customWidth="1"/>
    <col min="10506" max="10506" width="5.6640625" style="33" customWidth="1"/>
    <col min="10507" max="10507" width="12.33203125" style="33" customWidth="1"/>
    <col min="10508" max="10508" width="6.44140625" style="33" customWidth="1"/>
    <col min="10509" max="10509" width="12" style="33" customWidth="1"/>
    <col min="10510" max="10510" width="13.88671875" style="33" customWidth="1"/>
    <col min="10511" max="10511" width="14.88671875" style="33" customWidth="1"/>
    <col min="10512" max="10512" width="13.44140625" style="33" customWidth="1"/>
    <col min="10513" max="10513" width="15" style="33" customWidth="1"/>
    <col min="10514" max="10514" width="25.33203125" style="33" customWidth="1"/>
    <col min="10515" max="10515" width="25.6640625" style="33" customWidth="1"/>
    <col min="10516" max="10750" width="9.109375" style="33"/>
    <col min="10751" max="10751" width="3.88671875" style="33" customWidth="1"/>
    <col min="10752" max="10752" width="26.6640625" style="33" customWidth="1"/>
    <col min="10753" max="10753" width="2.5546875" style="33" customWidth="1"/>
    <col min="10754" max="10754" width="3.6640625" style="33" customWidth="1"/>
    <col min="10755" max="10755" width="3.44140625" style="33" customWidth="1"/>
    <col min="10756" max="10756" width="8.6640625" style="33" customWidth="1"/>
    <col min="10757" max="10757" width="5.44140625" style="33" customWidth="1"/>
    <col min="10758" max="10758" width="8.33203125" style="33" customWidth="1"/>
    <col min="10759" max="10759" width="12.44140625" style="33" customWidth="1"/>
    <col min="10760" max="10760" width="0.109375" style="33" customWidth="1"/>
    <col min="10761" max="10761" width="0" style="33" hidden="1" customWidth="1"/>
    <col min="10762" max="10762" width="5.6640625" style="33" customWidth="1"/>
    <col min="10763" max="10763" width="12.33203125" style="33" customWidth="1"/>
    <col min="10764" max="10764" width="6.44140625" style="33" customWidth="1"/>
    <col min="10765" max="10765" width="12" style="33" customWidth="1"/>
    <col min="10766" max="10766" width="13.88671875" style="33" customWidth="1"/>
    <col min="10767" max="10767" width="14.88671875" style="33" customWidth="1"/>
    <col min="10768" max="10768" width="13.44140625" style="33" customWidth="1"/>
    <col min="10769" max="10769" width="15" style="33" customWidth="1"/>
    <col min="10770" max="10770" width="25.33203125" style="33" customWidth="1"/>
    <col min="10771" max="10771" width="25.6640625" style="33" customWidth="1"/>
    <col min="10772" max="11006" width="9.109375" style="33"/>
    <col min="11007" max="11007" width="3.88671875" style="33" customWidth="1"/>
    <col min="11008" max="11008" width="26.6640625" style="33" customWidth="1"/>
    <col min="11009" max="11009" width="2.5546875" style="33" customWidth="1"/>
    <col min="11010" max="11010" width="3.6640625" style="33" customWidth="1"/>
    <col min="11011" max="11011" width="3.44140625" style="33" customWidth="1"/>
    <col min="11012" max="11012" width="8.6640625" style="33" customWidth="1"/>
    <col min="11013" max="11013" width="5.44140625" style="33" customWidth="1"/>
    <col min="11014" max="11014" width="8.33203125" style="33" customWidth="1"/>
    <col min="11015" max="11015" width="12.44140625" style="33" customWidth="1"/>
    <col min="11016" max="11016" width="0.109375" style="33" customWidth="1"/>
    <col min="11017" max="11017" width="0" style="33" hidden="1" customWidth="1"/>
    <col min="11018" max="11018" width="5.6640625" style="33" customWidth="1"/>
    <col min="11019" max="11019" width="12.33203125" style="33" customWidth="1"/>
    <col min="11020" max="11020" width="6.44140625" style="33" customWidth="1"/>
    <col min="11021" max="11021" width="12" style="33" customWidth="1"/>
    <col min="11022" max="11022" width="13.88671875" style="33" customWidth="1"/>
    <col min="11023" max="11023" width="14.88671875" style="33" customWidth="1"/>
    <col min="11024" max="11024" width="13.44140625" style="33" customWidth="1"/>
    <col min="11025" max="11025" width="15" style="33" customWidth="1"/>
    <col min="11026" max="11026" width="25.33203125" style="33" customWidth="1"/>
    <col min="11027" max="11027" width="25.6640625" style="33" customWidth="1"/>
    <col min="11028" max="11262" width="9.109375" style="33"/>
    <col min="11263" max="11263" width="3.88671875" style="33" customWidth="1"/>
    <col min="11264" max="11264" width="26.6640625" style="33" customWidth="1"/>
    <col min="11265" max="11265" width="2.5546875" style="33" customWidth="1"/>
    <col min="11266" max="11266" width="3.6640625" style="33" customWidth="1"/>
    <col min="11267" max="11267" width="3.44140625" style="33" customWidth="1"/>
    <col min="11268" max="11268" width="8.6640625" style="33" customWidth="1"/>
    <col min="11269" max="11269" width="5.44140625" style="33" customWidth="1"/>
    <col min="11270" max="11270" width="8.33203125" style="33" customWidth="1"/>
    <col min="11271" max="11271" width="12.44140625" style="33" customWidth="1"/>
    <col min="11272" max="11272" width="0.109375" style="33" customWidth="1"/>
    <col min="11273" max="11273" width="0" style="33" hidden="1" customWidth="1"/>
    <col min="11274" max="11274" width="5.6640625" style="33" customWidth="1"/>
    <col min="11275" max="11275" width="12.33203125" style="33" customWidth="1"/>
    <col min="11276" max="11276" width="6.44140625" style="33" customWidth="1"/>
    <col min="11277" max="11277" width="12" style="33" customWidth="1"/>
    <col min="11278" max="11278" width="13.88671875" style="33" customWidth="1"/>
    <col min="11279" max="11279" width="14.88671875" style="33" customWidth="1"/>
    <col min="11280" max="11280" width="13.44140625" style="33" customWidth="1"/>
    <col min="11281" max="11281" width="15" style="33" customWidth="1"/>
    <col min="11282" max="11282" width="25.33203125" style="33" customWidth="1"/>
    <col min="11283" max="11283" width="25.6640625" style="33" customWidth="1"/>
    <col min="11284" max="11518" width="9.109375" style="33"/>
    <col min="11519" max="11519" width="3.88671875" style="33" customWidth="1"/>
    <col min="11520" max="11520" width="26.6640625" style="33" customWidth="1"/>
    <col min="11521" max="11521" width="2.5546875" style="33" customWidth="1"/>
    <col min="11522" max="11522" width="3.6640625" style="33" customWidth="1"/>
    <col min="11523" max="11523" width="3.44140625" style="33" customWidth="1"/>
    <col min="11524" max="11524" width="8.6640625" style="33" customWidth="1"/>
    <col min="11525" max="11525" width="5.44140625" style="33" customWidth="1"/>
    <col min="11526" max="11526" width="8.33203125" style="33" customWidth="1"/>
    <col min="11527" max="11527" width="12.44140625" style="33" customWidth="1"/>
    <col min="11528" max="11528" width="0.109375" style="33" customWidth="1"/>
    <col min="11529" max="11529" width="0" style="33" hidden="1" customWidth="1"/>
    <col min="11530" max="11530" width="5.6640625" style="33" customWidth="1"/>
    <col min="11531" max="11531" width="12.33203125" style="33" customWidth="1"/>
    <col min="11532" max="11532" width="6.44140625" style="33" customWidth="1"/>
    <col min="11533" max="11533" width="12" style="33" customWidth="1"/>
    <col min="11534" max="11534" width="13.88671875" style="33" customWidth="1"/>
    <col min="11535" max="11535" width="14.88671875" style="33" customWidth="1"/>
    <col min="11536" max="11536" width="13.44140625" style="33" customWidth="1"/>
    <col min="11537" max="11537" width="15" style="33" customWidth="1"/>
    <col min="11538" max="11538" width="25.33203125" style="33" customWidth="1"/>
    <col min="11539" max="11539" width="25.6640625" style="33" customWidth="1"/>
    <col min="11540" max="11774" width="9.109375" style="33"/>
    <col min="11775" max="11775" width="3.88671875" style="33" customWidth="1"/>
    <col min="11776" max="11776" width="26.6640625" style="33" customWidth="1"/>
    <col min="11777" max="11777" width="2.5546875" style="33" customWidth="1"/>
    <col min="11778" max="11778" width="3.6640625" style="33" customWidth="1"/>
    <col min="11779" max="11779" width="3.44140625" style="33" customWidth="1"/>
    <col min="11780" max="11780" width="8.6640625" style="33" customWidth="1"/>
    <col min="11781" max="11781" width="5.44140625" style="33" customWidth="1"/>
    <col min="11782" max="11782" width="8.33203125" style="33" customWidth="1"/>
    <col min="11783" max="11783" width="12.44140625" style="33" customWidth="1"/>
    <col min="11784" max="11784" width="0.109375" style="33" customWidth="1"/>
    <col min="11785" max="11785" width="0" style="33" hidden="1" customWidth="1"/>
    <col min="11786" max="11786" width="5.6640625" style="33" customWidth="1"/>
    <col min="11787" max="11787" width="12.33203125" style="33" customWidth="1"/>
    <col min="11788" max="11788" width="6.44140625" style="33" customWidth="1"/>
    <col min="11789" max="11789" width="12" style="33" customWidth="1"/>
    <col min="11790" max="11790" width="13.88671875" style="33" customWidth="1"/>
    <col min="11791" max="11791" width="14.88671875" style="33" customWidth="1"/>
    <col min="11792" max="11792" width="13.44140625" style="33" customWidth="1"/>
    <col min="11793" max="11793" width="15" style="33" customWidth="1"/>
    <col min="11794" max="11794" width="25.33203125" style="33" customWidth="1"/>
    <col min="11795" max="11795" width="25.6640625" style="33" customWidth="1"/>
    <col min="11796" max="12030" width="9.109375" style="33"/>
    <col min="12031" max="12031" width="3.88671875" style="33" customWidth="1"/>
    <col min="12032" max="12032" width="26.6640625" style="33" customWidth="1"/>
    <col min="12033" max="12033" width="2.5546875" style="33" customWidth="1"/>
    <col min="12034" max="12034" width="3.6640625" style="33" customWidth="1"/>
    <col min="12035" max="12035" width="3.44140625" style="33" customWidth="1"/>
    <col min="12036" max="12036" width="8.6640625" style="33" customWidth="1"/>
    <col min="12037" max="12037" width="5.44140625" style="33" customWidth="1"/>
    <col min="12038" max="12038" width="8.33203125" style="33" customWidth="1"/>
    <col min="12039" max="12039" width="12.44140625" style="33" customWidth="1"/>
    <col min="12040" max="12040" width="0.109375" style="33" customWidth="1"/>
    <col min="12041" max="12041" width="0" style="33" hidden="1" customWidth="1"/>
    <col min="12042" max="12042" width="5.6640625" style="33" customWidth="1"/>
    <col min="12043" max="12043" width="12.33203125" style="33" customWidth="1"/>
    <col min="12044" max="12044" width="6.44140625" style="33" customWidth="1"/>
    <col min="12045" max="12045" width="12" style="33" customWidth="1"/>
    <col min="12046" max="12046" width="13.88671875" style="33" customWidth="1"/>
    <col min="12047" max="12047" width="14.88671875" style="33" customWidth="1"/>
    <col min="12048" max="12048" width="13.44140625" style="33" customWidth="1"/>
    <col min="12049" max="12049" width="15" style="33" customWidth="1"/>
    <col min="12050" max="12050" width="25.33203125" style="33" customWidth="1"/>
    <col min="12051" max="12051" width="25.6640625" style="33" customWidth="1"/>
    <col min="12052" max="12286" width="9.109375" style="33"/>
    <col min="12287" max="12287" width="3.88671875" style="33" customWidth="1"/>
    <col min="12288" max="12288" width="26.6640625" style="33" customWidth="1"/>
    <col min="12289" max="12289" width="2.5546875" style="33" customWidth="1"/>
    <col min="12290" max="12290" width="3.6640625" style="33" customWidth="1"/>
    <col min="12291" max="12291" width="3.44140625" style="33" customWidth="1"/>
    <col min="12292" max="12292" width="8.6640625" style="33" customWidth="1"/>
    <col min="12293" max="12293" width="5.44140625" style="33" customWidth="1"/>
    <col min="12294" max="12294" width="8.33203125" style="33" customWidth="1"/>
    <col min="12295" max="12295" width="12.44140625" style="33" customWidth="1"/>
    <col min="12296" max="12296" width="0.109375" style="33" customWidth="1"/>
    <col min="12297" max="12297" width="0" style="33" hidden="1" customWidth="1"/>
    <col min="12298" max="12298" width="5.6640625" style="33" customWidth="1"/>
    <col min="12299" max="12299" width="12.33203125" style="33" customWidth="1"/>
    <col min="12300" max="12300" width="6.44140625" style="33" customWidth="1"/>
    <col min="12301" max="12301" width="12" style="33" customWidth="1"/>
    <col min="12302" max="12302" width="13.88671875" style="33" customWidth="1"/>
    <col min="12303" max="12303" width="14.88671875" style="33" customWidth="1"/>
    <col min="12304" max="12304" width="13.44140625" style="33" customWidth="1"/>
    <col min="12305" max="12305" width="15" style="33" customWidth="1"/>
    <col min="12306" max="12306" width="25.33203125" style="33" customWidth="1"/>
    <col min="12307" max="12307" width="25.6640625" style="33" customWidth="1"/>
    <col min="12308" max="12542" width="9.109375" style="33"/>
    <col min="12543" max="12543" width="3.88671875" style="33" customWidth="1"/>
    <col min="12544" max="12544" width="26.6640625" style="33" customWidth="1"/>
    <col min="12545" max="12545" width="2.5546875" style="33" customWidth="1"/>
    <col min="12546" max="12546" width="3.6640625" style="33" customWidth="1"/>
    <col min="12547" max="12547" width="3.44140625" style="33" customWidth="1"/>
    <col min="12548" max="12548" width="8.6640625" style="33" customWidth="1"/>
    <col min="12549" max="12549" width="5.44140625" style="33" customWidth="1"/>
    <col min="12550" max="12550" width="8.33203125" style="33" customWidth="1"/>
    <col min="12551" max="12551" width="12.44140625" style="33" customWidth="1"/>
    <col min="12552" max="12552" width="0.109375" style="33" customWidth="1"/>
    <col min="12553" max="12553" width="0" style="33" hidden="1" customWidth="1"/>
    <col min="12554" max="12554" width="5.6640625" style="33" customWidth="1"/>
    <col min="12555" max="12555" width="12.33203125" style="33" customWidth="1"/>
    <col min="12556" max="12556" width="6.44140625" style="33" customWidth="1"/>
    <col min="12557" max="12557" width="12" style="33" customWidth="1"/>
    <col min="12558" max="12558" width="13.88671875" style="33" customWidth="1"/>
    <col min="12559" max="12559" width="14.88671875" style="33" customWidth="1"/>
    <col min="12560" max="12560" width="13.44140625" style="33" customWidth="1"/>
    <col min="12561" max="12561" width="15" style="33" customWidth="1"/>
    <col min="12562" max="12562" width="25.33203125" style="33" customWidth="1"/>
    <col min="12563" max="12563" width="25.6640625" style="33" customWidth="1"/>
    <col min="12564" max="12798" width="9.109375" style="33"/>
    <col min="12799" max="12799" width="3.88671875" style="33" customWidth="1"/>
    <col min="12800" max="12800" width="26.6640625" style="33" customWidth="1"/>
    <col min="12801" max="12801" width="2.5546875" style="33" customWidth="1"/>
    <col min="12802" max="12802" width="3.6640625" style="33" customWidth="1"/>
    <col min="12803" max="12803" width="3.44140625" style="33" customWidth="1"/>
    <col min="12804" max="12804" width="8.6640625" style="33" customWidth="1"/>
    <col min="12805" max="12805" width="5.44140625" style="33" customWidth="1"/>
    <col min="12806" max="12806" width="8.33203125" style="33" customWidth="1"/>
    <col min="12807" max="12807" width="12.44140625" style="33" customWidth="1"/>
    <col min="12808" max="12808" width="0.109375" style="33" customWidth="1"/>
    <col min="12809" max="12809" width="0" style="33" hidden="1" customWidth="1"/>
    <col min="12810" max="12810" width="5.6640625" style="33" customWidth="1"/>
    <col min="12811" max="12811" width="12.33203125" style="33" customWidth="1"/>
    <col min="12812" max="12812" width="6.44140625" style="33" customWidth="1"/>
    <col min="12813" max="12813" width="12" style="33" customWidth="1"/>
    <col min="12814" max="12814" width="13.88671875" style="33" customWidth="1"/>
    <col min="12815" max="12815" width="14.88671875" style="33" customWidth="1"/>
    <col min="12816" max="12816" width="13.44140625" style="33" customWidth="1"/>
    <col min="12817" max="12817" width="15" style="33" customWidth="1"/>
    <col min="12818" max="12818" width="25.33203125" style="33" customWidth="1"/>
    <col min="12819" max="12819" width="25.6640625" style="33" customWidth="1"/>
    <col min="12820" max="13054" width="9.109375" style="33"/>
    <col min="13055" max="13055" width="3.88671875" style="33" customWidth="1"/>
    <col min="13056" max="13056" width="26.6640625" style="33" customWidth="1"/>
    <col min="13057" max="13057" width="2.5546875" style="33" customWidth="1"/>
    <col min="13058" max="13058" width="3.6640625" style="33" customWidth="1"/>
    <col min="13059" max="13059" width="3.44140625" style="33" customWidth="1"/>
    <col min="13060" max="13060" width="8.6640625" style="33" customWidth="1"/>
    <col min="13061" max="13061" width="5.44140625" style="33" customWidth="1"/>
    <col min="13062" max="13062" width="8.33203125" style="33" customWidth="1"/>
    <col min="13063" max="13063" width="12.44140625" style="33" customWidth="1"/>
    <col min="13064" max="13064" width="0.109375" style="33" customWidth="1"/>
    <col min="13065" max="13065" width="0" style="33" hidden="1" customWidth="1"/>
    <col min="13066" max="13066" width="5.6640625" style="33" customWidth="1"/>
    <col min="13067" max="13067" width="12.33203125" style="33" customWidth="1"/>
    <col min="13068" max="13068" width="6.44140625" style="33" customWidth="1"/>
    <col min="13069" max="13069" width="12" style="33" customWidth="1"/>
    <col min="13070" max="13070" width="13.88671875" style="33" customWidth="1"/>
    <col min="13071" max="13071" width="14.88671875" style="33" customWidth="1"/>
    <col min="13072" max="13072" width="13.44140625" style="33" customWidth="1"/>
    <col min="13073" max="13073" width="15" style="33" customWidth="1"/>
    <col min="13074" max="13074" width="25.33203125" style="33" customWidth="1"/>
    <col min="13075" max="13075" width="25.6640625" style="33" customWidth="1"/>
    <col min="13076" max="13310" width="9.109375" style="33"/>
    <col min="13311" max="13311" width="3.88671875" style="33" customWidth="1"/>
    <col min="13312" max="13312" width="26.6640625" style="33" customWidth="1"/>
    <col min="13313" max="13313" width="2.5546875" style="33" customWidth="1"/>
    <col min="13314" max="13314" width="3.6640625" style="33" customWidth="1"/>
    <col min="13315" max="13315" width="3.44140625" style="33" customWidth="1"/>
    <col min="13316" max="13316" width="8.6640625" style="33" customWidth="1"/>
    <col min="13317" max="13317" width="5.44140625" style="33" customWidth="1"/>
    <col min="13318" max="13318" width="8.33203125" style="33" customWidth="1"/>
    <col min="13319" max="13319" width="12.44140625" style="33" customWidth="1"/>
    <col min="13320" max="13320" width="0.109375" style="33" customWidth="1"/>
    <col min="13321" max="13321" width="0" style="33" hidden="1" customWidth="1"/>
    <col min="13322" max="13322" width="5.6640625" style="33" customWidth="1"/>
    <col min="13323" max="13323" width="12.33203125" style="33" customWidth="1"/>
    <col min="13324" max="13324" width="6.44140625" style="33" customWidth="1"/>
    <col min="13325" max="13325" width="12" style="33" customWidth="1"/>
    <col min="13326" max="13326" width="13.88671875" style="33" customWidth="1"/>
    <col min="13327" max="13327" width="14.88671875" style="33" customWidth="1"/>
    <col min="13328" max="13328" width="13.44140625" style="33" customWidth="1"/>
    <col min="13329" max="13329" width="15" style="33" customWidth="1"/>
    <col min="13330" max="13330" width="25.33203125" style="33" customWidth="1"/>
    <col min="13331" max="13331" width="25.6640625" style="33" customWidth="1"/>
    <col min="13332" max="13566" width="9.109375" style="33"/>
    <col min="13567" max="13567" width="3.88671875" style="33" customWidth="1"/>
    <col min="13568" max="13568" width="26.6640625" style="33" customWidth="1"/>
    <col min="13569" max="13569" width="2.5546875" style="33" customWidth="1"/>
    <col min="13570" max="13570" width="3.6640625" style="33" customWidth="1"/>
    <col min="13571" max="13571" width="3.44140625" style="33" customWidth="1"/>
    <col min="13572" max="13572" width="8.6640625" style="33" customWidth="1"/>
    <col min="13573" max="13573" width="5.44140625" style="33" customWidth="1"/>
    <col min="13574" max="13574" width="8.33203125" style="33" customWidth="1"/>
    <col min="13575" max="13575" width="12.44140625" style="33" customWidth="1"/>
    <col min="13576" max="13576" width="0.109375" style="33" customWidth="1"/>
    <col min="13577" max="13577" width="0" style="33" hidden="1" customWidth="1"/>
    <col min="13578" max="13578" width="5.6640625" style="33" customWidth="1"/>
    <col min="13579" max="13579" width="12.33203125" style="33" customWidth="1"/>
    <col min="13580" max="13580" width="6.44140625" style="33" customWidth="1"/>
    <col min="13581" max="13581" width="12" style="33" customWidth="1"/>
    <col min="13582" max="13582" width="13.88671875" style="33" customWidth="1"/>
    <col min="13583" max="13583" width="14.88671875" style="33" customWidth="1"/>
    <col min="13584" max="13584" width="13.44140625" style="33" customWidth="1"/>
    <col min="13585" max="13585" width="15" style="33" customWidth="1"/>
    <col min="13586" max="13586" width="25.33203125" style="33" customWidth="1"/>
    <col min="13587" max="13587" width="25.6640625" style="33" customWidth="1"/>
    <col min="13588" max="13822" width="9.109375" style="33"/>
    <col min="13823" max="13823" width="3.88671875" style="33" customWidth="1"/>
    <col min="13824" max="13824" width="26.6640625" style="33" customWidth="1"/>
    <col min="13825" max="13825" width="2.5546875" style="33" customWidth="1"/>
    <col min="13826" max="13826" width="3.6640625" style="33" customWidth="1"/>
    <col min="13827" max="13827" width="3.44140625" style="33" customWidth="1"/>
    <col min="13828" max="13828" width="8.6640625" style="33" customWidth="1"/>
    <col min="13829" max="13829" width="5.44140625" style="33" customWidth="1"/>
    <col min="13830" max="13830" width="8.33203125" style="33" customWidth="1"/>
    <col min="13831" max="13831" width="12.44140625" style="33" customWidth="1"/>
    <col min="13832" max="13832" width="0.109375" style="33" customWidth="1"/>
    <col min="13833" max="13833" width="0" style="33" hidden="1" customWidth="1"/>
    <col min="13834" max="13834" width="5.6640625" style="33" customWidth="1"/>
    <col min="13835" max="13835" width="12.33203125" style="33" customWidth="1"/>
    <col min="13836" max="13836" width="6.44140625" style="33" customWidth="1"/>
    <col min="13837" max="13837" width="12" style="33" customWidth="1"/>
    <col min="13838" max="13838" width="13.88671875" style="33" customWidth="1"/>
    <col min="13839" max="13839" width="14.88671875" style="33" customWidth="1"/>
    <col min="13840" max="13840" width="13.44140625" style="33" customWidth="1"/>
    <col min="13841" max="13841" width="15" style="33" customWidth="1"/>
    <col min="13842" max="13842" width="25.33203125" style="33" customWidth="1"/>
    <col min="13843" max="13843" width="25.6640625" style="33" customWidth="1"/>
    <col min="13844" max="14078" width="9.109375" style="33"/>
    <col min="14079" max="14079" width="3.88671875" style="33" customWidth="1"/>
    <col min="14080" max="14080" width="26.6640625" style="33" customWidth="1"/>
    <col min="14081" max="14081" width="2.5546875" style="33" customWidth="1"/>
    <col min="14082" max="14082" width="3.6640625" style="33" customWidth="1"/>
    <col min="14083" max="14083" width="3.44140625" style="33" customWidth="1"/>
    <col min="14084" max="14084" width="8.6640625" style="33" customWidth="1"/>
    <col min="14085" max="14085" width="5.44140625" style="33" customWidth="1"/>
    <col min="14086" max="14086" width="8.33203125" style="33" customWidth="1"/>
    <col min="14087" max="14087" width="12.44140625" style="33" customWidth="1"/>
    <col min="14088" max="14088" width="0.109375" style="33" customWidth="1"/>
    <col min="14089" max="14089" width="0" style="33" hidden="1" customWidth="1"/>
    <col min="14090" max="14090" width="5.6640625" style="33" customWidth="1"/>
    <col min="14091" max="14091" width="12.33203125" style="33" customWidth="1"/>
    <col min="14092" max="14092" width="6.44140625" style="33" customWidth="1"/>
    <col min="14093" max="14093" width="12" style="33" customWidth="1"/>
    <col min="14094" max="14094" width="13.88671875" style="33" customWidth="1"/>
    <col min="14095" max="14095" width="14.88671875" style="33" customWidth="1"/>
    <col min="14096" max="14096" width="13.44140625" style="33" customWidth="1"/>
    <col min="14097" max="14097" width="15" style="33" customWidth="1"/>
    <col min="14098" max="14098" width="25.33203125" style="33" customWidth="1"/>
    <col min="14099" max="14099" width="25.6640625" style="33" customWidth="1"/>
    <col min="14100" max="14334" width="9.109375" style="33"/>
    <col min="14335" max="14335" width="3.88671875" style="33" customWidth="1"/>
    <col min="14336" max="14336" width="26.6640625" style="33" customWidth="1"/>
    <col min="14337" max="14337" width="2.5546875" style="33" customWidth="1"/>
    <col min="14338" max="14338" width="3.6640625" style="33" customWidth="1"/>
    <col min="14339" max="14339" width="3.44140625" style="33" customWidth="1"/>
    <col min="14340" max="14340" width="8.6640625" style="33" customWidth="1"/>
    <col min="14341" max="14341" width="5.44140625" style="33" customWidth="1"/>
    <col min="14342" max="14342" width="8.33203125" style="33" customWidth="1"/>
    <col min="14343" max="14343" width="12.44140625" style="33" customWidth="1"/>
    <col min="14344" max="14344" width="0.109375" style="33" customWidth="1"/>
    <col min="14345" max="14345" width="0" style="33" hidden="1" customWidth="1"/>
    <col min="14346" max="14346" width="5.6640625" style="33" customWidth="1"/>
    <col min="14347" max="14347" width="12.33203125" style="33" customWidth="1"/>
    <col min="14348" max="14348" width="6.44140625" style="33" customWidth="1"/>
    <col min="14349" max="14349" width="12" style="33" customWidth="1"/>
    <col min="14350" max="14350" width="13.88671875" style="33" customWidth="1"/>
    <col min="14351" max="14351" width="14.88671875" style="33" customWidth="1"/>
    <col min="14352" max="14352" width="13.44140625" style="33" customWidth="1"/>
    <col min="14353" max="14353" width="15" style="33" customWidth="1"/>
    <col min="14354" max="14354" width="25.33203125" style="33" customWidth="1"/>
    <col min="14355" max="14355" width="25.6640625" style="33" customWidth="1"/>
    <col min="14356" max="14590" width="9.109375" style="33"/>
    <col min="14591" max="14591" width="3.88671875" style="33" customWidth="1"/>
    <col min="14592" max="14592" width="26.6640625" style="33" customWidth="1"/>
    <col min="14593" max="14593" width="2.5546875" style="33" customWidth="1"/>
    <col min="14594" max="14594" width="3.6640625" style="33" customWidth="1"/>
    <col min="14595" max="14595" width="3.44140625" style="33" customWidth="1"/>
    <col min="14596" max="14596" width="8.6640625" style="33" customWidth="1"/>
    <col min="14597" max="14597" width="5.44140625" style="33" customWidth="1"/>
    <col min="14598" max="14598" width="8.33203125" style="33" customWidth="1"/>
    <col min="14599" max="14599" width="12.44140625" style="33" customWidth="1"/>
    <col min="14600" max="14600" width="0.109375" style="33" customWidth="1"/>
    <col min="14601" max="14601" width="0" style="33" hidden="1" customWidth="1"/>
    <col min="14602" max="14602" width="5.6640625" style="33" customWidth="1"/>
    <col min="14603" max="14603" width="12.33203125" style="33" customWidth="1"/>
    <col min="14604" max="14604" width="6.44140625" style="33" customWidth="1"/>
    <col min="14605" max="14605" width="12" style="33" customWidth="1"/>
    <col min="14606" max="14606" width="13.88671875" style="33" customWidth="1"/>
    <col min="14607" max="14607" width="14.88671875" style="33" customWidth="1"/>
    <col min="14608" max="14608" width="13.44140625" style="33" customWidth="1"/>
    <col min="14609" max="14609" width="15" style="33" customWidth="1"/>
    <col min="14610" max="14610" width="25.33203125" style="33" customWidth="1"/>
    <col min="14611" max="14611" width="25.6640625" style="33" customWidth="1"/>
    <col min="14612" max="14846" width="9.109375" style="33"/>
    <col min="14847" max="14847" width="3.88671875" style="33" customWidth="1"/>
    <col min="14848" max="14848" width="26.6640625" style="33" customWidth="1"/>
    <col min="14849" max="14849" width="2.5546875" style="33" customWidth="1"/>
    <col min="14850" max="14850" width="3.6640625" style="33" customWidth="1"/>
    <col min="14851" max="14851" width="3.44140625" style="33" customWidth="1"/>
    <col min="14852" max="14852" width="8.6640625" style="33" customWidth="1"/>
    <col min="14853" max="14853" width="5.44140625" style="33" customWidth="1"/>
    <col min="14854" max="14854" width="8.33203125" style="33" customWidth="1"/>
    <col min="14855" max="14855" width="12.44140625" style="33" customWidth="1"/>
    <col min="14856" max="14856" width="0.109375" style="33" customWidth="1"/>
    <col min="14857" max="14857" width="0" style="33" hidden="1" customWidth="1"/>
    <col min="14858" max="14858" width="5.6640625" style="33" customWidth="1"/>
    <col min="14859" max="14859" width="12.33203125" style="33" customWidth="1"/>
    <col min="14860" max="14860" width="6.44140625" style="33" customWidth="1"/>
    <col min="14861" max="14861" width="12" style="33" customWidth="1"/>
    <col min="14862" max="14862" width="13.88671875" style="33" customWidth="1"/>
    <col min="14863" max="14863" width="14.88671875" style="33" customWidth="1"/>
    <col min="14864" max="14864" width="13.44140625" style="33" customWidth="1"/>
    <col min="14865" max="14865" width="15" style="33" customWidth="1"/>
    <col min="14866" max="14866" width="25.33203125" style="33" customWidth="1"/>
    <col min="14867" max="14867" width="25.6640625" style="33" customWidth="1"/>
    <col min="14868" max="15102" width="9.109375" style="33"/>
    <col min="15103" max="15103" width="3.88671875" style="33" customWidth="1"/>
    <col min="15104" max="15104" width="26.6640625" style="33" customWidth="1"/>
    <col min="15105" max="15105" width="2.5546875" style="33" customWidth="1"/>
    <col min="15106" max="15106" width="3.6640625" style="33" customWidth="1"/>
    <col min="15107" max="15107" width="3.44140625" style="33" customWidth="1"/>
    <col min="15108" max="15108" width="8.6640625" style="33" customWidth="1"/>
    <col min="15109" max="15109" width="5.44140625" style="33" customWidth="1"/>
    <col min="15110" max="15110" width="8.33203125" style="33" customWidth="1"/>
    <col min="15111" max="15111" width="12.44140625" style="33" customWidth="1"/>
    <col min="15112" max="15112" width="0.109375" style="33" customWidth="1"/>
    <col min="15113" max="15113" width="0" style="33" hidden="1" customWidth="1"/>
    <col min="15114" max="15114" width="5.6640625" style="33" customWidth="1"/>
    <col min="15115" max="15115" width="12.33203125" style="33" customWidth="1"/>
    <col min="15116" max="15116" width="6.44140625" style="33" customWidth="1"/>
    <col min="15117" max="15117" width="12" style="33" customWidth="1"/>
    <col min="15118" max="15118" width="13.88671875" style="33" customWidth="1"/>
    <col min="15119" max="15119" width="14.88671875" style="33" customWidth="1"/>
    <col min="15120" max="15120" width="13.44140625" style="33" customWidth="1"/>
    <col min="15121" max="15121" width="15" style="33" customWidth="1"/>
    <col min="15122" max="15122" width="25.33203125" style="33" customWidth="1"/>
    <col min="15123" max="15123" width="25.6640625" style="33" customWidth="1"/>
    <col min="15124" max="15358" width="9.109375" style="33"/>
    <col min="15359" max="15359" width="3.88671875" style="33" customWidth="1"/>
    <col min="15360" max="15360" width="26.6640625" style="33" customWidth="1"/>
    <col min="15361" max="15361" width="2.5546875" style="33" customWidth="1"/>
    <col min="15362" max="15362" width="3.6640625" style="33" customWidth="1"/>
    <col min="15363" max="15363" width="3.44140625" style="33" customWidth="1"/>
    <col min="15364" max="15364" width="8.6640625" style="33" customWidth="1"/>
    <col min="15365" max="15365" width="5.44140625" style="33" customWidth="1"/>
    <col min="15366" max="15366" width="8.33203125" style="33" customWidth="1"/>
    <col min="15367" max="15367" width="12.44140625" style="33" customWidth="1"/>
    <col min="15368" max="15368" width="0.109375" style="33" customWidth="1"/>
    <col min="15369" max="15369" width="0" style="33" hidden="1" customWidth="1"/>
    <col min="15370" max="15370" width="5.6640625" style="33" customWidth="1"/>
    <col min="15371" max="15371" width="12.33203125" style="33" customWidth="1"/>
    <col min="15372" max="15372" width="6.44140625" style="33" customWidth="1"/>
    <col min="15373" max="15373" width="12" style="33" customWidth="1"/>
    <col min="15374" max="15374" width="13.88671875" style="33" customWidth="1"/>
    <col min="15375" max="15375" width="14.88671875" style="33" customWidth="1"/>
    <col min="15376" max="15376" width="13.44140625" style="33" customWidth="1"/>
    <col min="15377" max="15377" width="15" style="33" customWidth="1"/>
    <col min="15378" max="15378" width="25.33203125" style="33" customWidth="1"/>
    <col min="15379" max="15379" width="25.6640625" style="33" customWidth="1"/>
    <col min="15380" max="15614" width="9.109375" style="33"/>
    <col min="15615" max="15615" width="3.88671875" style="33" customWidth="1"/>
    <col min="15616" max="15616" width="26.6640625" style="33" customWidth="1"/>
    <col min="15617" max="15617" width="2.5546875" style="33" customWidth="1"/>
    <col min="15618" max="15618" width="3.6640625" style="33" customWidth="1"/>
    <col min="15619" max="15619" width="3.44140625" style="33" customWidth="1"/>
    <col min="15620" max="15620" width="8.6640625" style="33" customWidth="1"/>
    <col min="15621" max="15621" width="5.44140625" style="33" customWidth="1"/>
    <col min="15622" max="15622" width="8.33203125" style="33" customWidth="1"/>
    <col min="15623" max="15623" width="12.44140625" style="33" customWidth="1"/>
    <col min="15624" max="15624" width="0.109375" style="33" customWidth="1"/>
    <col min="15625" max="15625" width="0" style="33" hidden="1" customWidth="1"/>
    <col min="15626" max="15626" width="5.6640625" style="33" customWidth="1"/>
    <col min="15627" max="15627" width="12.33203125" style="33" customWidth="1"/>
    <col min="15628" max="15628" width="6.44140625" style="33" customWidth="1"/>
    <col min="15629" max="15629" width="12" style="33" customWidth="1"/>
    <col min="15630" max="15630" width="13.88671875" style="33" customWidth="1"/>
    <col min="15631" max="15631" width="14.88671875" style="33" customWidth="1"/>
    <col min="15632" max="15632" width="13.44140625" style="33" customWidth="1"/>
    <col min="15633" max="15633" width="15" style="33" customWidth="1"/>
    <col min="15634" max="15634" width="25.33203125" style="33" customWidth="1"/>
    <col min="15635" max="15635" width="25.6640625" style="33" customWidth="1"/>
    <col min="15636" max="15870" width="9.109375" style="33"/>
    <col min="15871" max="15871" width="3.88671875" style="33" customWidth="1"/>
    <col min="15872" max="15872" width="26.6640625" style="33" customWidth="1"/>
    <col min="15873" max="15873" width="2.5546875" style="33" customWidth="1"/>
    <col min="15874" max="15874" width="3.6640625" style="33" customWidth="1"/>
    <col min="15875" max="15875" width="3.44140625" style="33" customWidth="1"/>
    <col min="15876" max="15876" width="8.6640625" style="33" customWidth="1"/>
    <col min="15877" max="15877" width="5.44140625" style="33" customWidth="1"/>
    <col min="15878" max="15878" width="8.33203125" style="33" customWidth="1"/>
    <col min="15879" max="15879" width="12.44140625" style="33" customWidth="1"/>
    <col min="15880" max="15880" width="0.109375" style="33" customWidth="1"/>
    <col min="15881" max="15881" width="0" style="33" hidden="1" customWidth="1"/>
    <col min="15882" max="15882" width="5.6640625" style="33" customWidth="1"/>
    <col min="15883" max="15883" width="12.33203125" style="33" customWidth="1"/>
    <col min="15884" max="15884" width="6.44140625" style="33" customWidth="1"/>
    <col min="15885" max="15885" width="12" style="33" customWidth="1"/>
    <col min="15886" max="15886" width="13.88671875" style="33" customWidth="1"/>
    <col min="15887" max="15887" width="14.88671875" style="33" customWidth="1"/>
    <col min="15888" max="15888" width="13.44140625" style="33" customWidth="1"/>
    <col min="15889" max="15889" width="15" style="33" customWidth="1"/>
    <col min="15890" max="15890" width="25.33203125" style="33" customWidth="1"/>
    <col min="15891" max="15891" width="25.6640625" style="33" customWidth="1"/>
    <col min="15892" max="16126" width="9.109375" style="33"/>
    <col min="16127" max="16127" width="3.88671875" style="33" customWidth="1"/>
    <col min="16128" max="16128" width="26.6640625" style="33" customWidth="1"/>
    <col min="16129" max="16129" width="2.5546875" style="33" customWidth="1"/>
    <col min="16130" max="16130" width="3.6640625" style="33" customWidth="1"/>
    <col min="16131" max="16131" width="3.44140625" style="33" customWidth="1"/>
    <col min="16132" max="16132" width="8.6640625" style="33" customWidth="1"/>
    <col min="16133" max="16133" width="5.44140625" style="33" customWidth="1"/>
    <col min="16134" max="16134" width="8.33203125" style="33" customWidth="1"/>
    <col min="16135" max="16135" width="12.44140625" style="33" customWidth="1"/>
    <col min="16136" max="16136" width="0.109375" style="33" customWidth="1"/>
    <col min="16137" max="16137" width="0" style="33" hidden="1" customWidth="1"/>
    <col min="16138" max="16138" width="5.6640625" style="33" customWidth="1"/>
    <col min="16139" max="16139" width="12.33203125" style="33" customWidth="1"/>
    <col min="16140" max="16140" width="6.44140625" style="33" customWidth="1"/>
    <col min="16141" max="16141" width="12" style="33" customWidth="1"/>
    <col min="16142" max="16142" width="13.88671875" style="33" customWidth="1"/>
    <col min="16143" max="16143" width="14.88671875" style="33" customWidth="1"/>
    <col min="16144" max="16144" width="13.44140625" style="33" customWidth="1"/>
    <col min="16145" max="16145" width="15" style="33" customWidth="1"/>
    <col min="16146" max="16146" width="25.33203125" style="33" customWidth="1"/>
    <col min="16147" max="16147" width="25.6640625" style="33" customWidth="1"/>
    <col min="16148" max="16384" width="9.109375" style="33"/>
  </cols>
  <sheetData>
    <row r="1" spans="1:27" x14ac:dyDescent="0.25">
      <c r="B1" s="34"/>
      <c r="C1" s="34"/>
      <c r="D1" s="34"/>
      <c r="E1" s="35"/>
      <c r="F1" s="36"/>
      <c r="G1" s="320" t="s">
        <v>55</v>
      </c>
      <c r="H1" s="320"/>
      <c r="I1" s="320"/>
      <c r="J1" s="320"/>
      <c r="K1" s="320"/>
      <c r="L1" s="320"/>
      <c r="M1" s="320"/>
      <c r="N1" s="320"/>
      <c r="O1" s="320"/>
      <c r="P1" s="320"/>
      <c r="Q1" s="320"/>
    </row>
    <row r="2" spans="1:27" x14ac:dyDescent="0.25">
      <c r="B2" s="332"/>
      <c r="C2" s="332"/>
      <c r="D2" s="332"/>
      <c r="E2" s="332"/>
      <c r="F2" s="36"/>
      <c r="G2" s="321" t="s">
        <v>101</v>
      </c>
      <c r="H2" s="321"/>
      <c r="I2" s="321"/>
      <c r="J2" s="321"/>
      <c r="K2" s="321"/>
      <c r="L2" s="321"/>
      <c r="M2" s="321"/>
      <c r="N2" s="321"/>
      <c r="O2" s="321"/>
      <c r="P2" s="321"/>
      <c r="Q2" s="321"/>
    </row>
    <row r="3" spans="1:27" ht="14.4" x14ac:dyDescent="0.25">
      <c r="E3" s="35"/>
      <c r="F3" s="36"/>
      <c r="G3" s="321" t="s">
        <v>56</v>
      </c>
      <c r="H3" s="321"/>
      <c r="I3" s="321"/>
      <c r="J3" s="321"/>
      <c r="K3" s="321"/>
      <c r="L3" s="321"/>
      <c r="M3" s="321"/>
      <c r="N3" s="321"/>
      <c r="O3" s="37"/>
      <c r="P3" s="37"/>
      <c r="Q3" s="37"/>
    </row>
    <row r="4" spans="1:27" ht="14.4" x14ac:dyDescent="0.3">
      <c r="E4" s="35"/>
      <c r="F4" s="36"/>
      <c r="G4" s="36"/>
      <c r="H4" s="36"/>
      <c r="I4" s="325" t="s">
        <v>94</v>
      </c>
      <c r="J4" s="325"/>
      <c r="K4" s="325"/>
      <c r="L4" s="325"/>
      <c r="M4" s="325"/>
      <c r="N4" s="328"/>
      <c r="O4" s="328"/>
      <c r="P4" s="328"/>
      <c r="Q4" s="328"/>
    </row>
    <row r="5" spans="1:27" ht="14.4" x14ac:dyDescent="0.3">
      <c r="E5" s="35"/>
      <c r="F5" s="36"/>
      <c r="G5" s="325" t="s">
        <v>95</v>
      </c>
      <c r="H5" s="325"/>
      <c r="I5" s="325"/>
      <c r="J5" s="325"/>
      <c r="K5" s="325"/>
      <c r="L5" s="325"/>
      <c r="M5" s="325"/>
      <c r="N5" s="331"/>
      <c r="O5" s="331"/>
      <c r="P5" s="331"/>
      <c r="Q5" s="331"/>
    </row>
    <row r="6" spans="1:27" ht="14.4" x14ac:dyDescent="0.3">
      <c r="E6" s="35"/>
      <c r="F6" s="327" t="s">
        <v>96</v>
      </c>
      <c r="G6" s="327"/>
      <c r="H6" s="327"/>
      <c r="I6" s="327"/>
      <c r="J6" s="327"/>
      <c r="K6" s="327"/>
      <c r="L6" s="327"/>
      <c r="M6" s="327"/>
      <c r="N6" s="328"/>
      <c r="O6" s="328"/>
      <c r="P6" s="328"/>
      <c r="Q6" s="328"/>
    </row>
    <row r="7" spans="1:27" s="38" customFormat="1" ht="14.4" x14ac:dyDescent="0.3">
      <c r="A7" s="33"/>
      <c r="B7" s="151"/>
      <c r="C7" s="151"/>
      <c r="D7" s="151"/>
      <c r="E7" s="151"/>
      <c r="F7" s="151"/>
      <c r="G7" s="321" t="s">
        <v>57</v>
      </c>
      <c r="H7" s="321"/>
      <c r="I7" s="321"/>
      <c r="J7" s="321"/>
      <c r="K7" s="321"/>
      <c r="L7" s="321"/>
      <c r="M7" s="321"/>
      <c r="N7" s="328"/>
      <c r="O7" s="328"/>
      <c r="P7" s="328"/>
      <c r="Q7" s="328"/>
    </row>
    <row r="8" spans="1:27" s="38" customFormat="1" x14ac:dyDescent="0.25">
      <c r="A8" s="33"/>
      <c r="B8" s="151"/>
      <c r="C8" s="151"/>
      <c r="D8" s="151"/>
      <c r="E8" s="151"/>
      <c r="F8" s="151"/>
      <c r="G8" s="152"/>
      <c r="H8" s="152"/>
      <c r="I8" s="152"/>
      <c r="J8" s="152"/>
      <c r="K8" s="152"/>
      <c r="L8" s="152"/>
      <c r="M8" s="152"/>
      <c r="N8" s="33"/>
      <c r="O8" s="33"/>
      <c r="P8" s="33"/>
      <c r="Q8" s="33"/>
    </row>
    <row r="9" spans="1:27" x14ac:dyDescent="0.25">
      <c r="B9" s="320"/>
      <c r="C9" s="320"/>
      <c r="D9" s="320"/>
      <c r="E9" s="320"/>
      <c r="F9" s="320"/>
      <c r="G9" s="320"/>
      <c r="H9" s="320"/>
      <c r="I9" s="320"/>
      <c r="J9" s="320"/>
      <c r="K9" s="320"/>
      <c r="L9" s="320"/>
      <c r="M9" s="320"/>
      <c r="N9" s="320"/>
      <c r="O9" s="320"/>
      <c r="P9" s="320"/>
      <c r="Q9" s="320"/>
    </row>
    <row r="10" spans="1:27" x14ac:dyDescent="0.25">
      <c r="A10" s="320" t="s">
        <v>58</v>
      </c>
      <c r="B10" s="320"/>
      <c r="C10" s="320"/>
      <c r="D10" s="320"/>
      <c r="E10" s="320"/>
      <c r="F10" s="320"/>
      <c r="G10" s="320"/>
      <c r="H10" s="320"/>
      <c r="I10" s="320"/>
      <c r="J10" s="320"/>
      <c r="K10" s="320"/>
      <c r="L10" s="320"/>
      <c r="M10" s="320"/>
      <c r="N10" s="320"/>
      <c r="O10" s="320"/>
      <c r="P10" s="320"/>
      <c r="Q10" s="320"/>
      <c r="R10" s="39"/>
    </row>
    <row r="11" spans="1:27" x14ac:dyDescent="0.25">
      <c r="A11" s="329" t="s">
        <v>100</v>
      </c>
      <c r="B11" s="330"/>
      <c r="C11" s="330"/>
      <c r="D11" s="330"/>
      <c r="E11" s="330"/>
      <c r="F11" s="330"/>
      <c r="G11" s="330"/>
      <c r="H11" s="330"/>
      <c r="I11" s="330"/>
      <c r="J11" s="330"/>
      <c r="K11" s="330"/>
      <c r="L11" s="330"/>
      <c r="M11" s="330"/>
      <c r="N11" s="330"/>
      <c r="O11" s="330"/>
      <c r="P11" s="330"/>
      <c r="Q11" s="330"/>
    </row>
    <row r="12" spans="1:27" x14ac:dyDescent="0.25">
      <c r="A12" s="321" t="s">
        <v>59</v>
      </c>
      <c r="B12" s="321"/>
      <c r="C12" s="321"/>
      <c r="D12" s="321"/>
      <c r="E12" s="321"/>
      <c r="F12" s="321"/>
      <c r="G12" s="321"/>
      <c r="H12" s="321"/>
      <c r="I12" s="321"/>
      <c r="J12" s="321"/>
      <c r="K12" s="321"/>
      <c r="L12" s="321"/>
      <c r="M12" s="321"/>
      <c r="N12" s="321"/>
      <c r="O12" s="321"/>
      <c r="P12" s="321"/>
      <c r="Q12" s="321"/>
      <c r="R12" s="36"/>
      <c r="S12" s="36"/>
      <c r="T12" s="36"/>
      <c r="U12" s="320"/>
      <c r="V12" s="320"/>
      <c r="W12" s="320"/>
      <c r="X12" s="320"/>
      <c r="Y12" s="320"/>
      <c r="Z12" s="320"/>
      <c r="AA12" s="320"/>
    </row>
    <row r="13" spans="1:27" ht="42.75" customHeight="1" thickBot="1" x14ac:dyDescent="0.3">
      <c r="B13" s="152"/>
      <c r="C13" s="152"/>
      <c r="D13" s="152"/>
      <c r="E13" s="152"/>
      <c r="F13" s="152"/>
      <c r="G13" s="231" t="s">
        <v>99</v>
      </c>
      <c r="H13" s="152"/>
      <c r="I13" s="152"/>
      <c r="J13" s="152"/>
      <c r="K13" s="152"/>
      <c r="L13" s="152"/>
      <c r="M13" s="152"/>
      <c r="N13" s="152"/>
      <c r="O13" s="152"/>
      <c r="P13" s="152"/>
      <c r="R13" s="36"/>
      <c r="S13" s="321"/>
      <c r="T13" s="321"/>
      <c r="U13" s="322"/>
      <c r="V13" s="322"/>
      <c r="W13" s="322"/>
      <c r="X13" s="322"/>
      <c r="Y13" s="322"/>
      <c r="Z13" s="322"/>
      <c r="AA13" s="322"/>
    </row>
    <row r="14" spans="1:27" s="40" customFormat="1" ht="13.5" customHeight="1" thickBot="1" x14ac:dyDescent="0.3">
      <c r="A14" s="315" t="s">
        <v>60</v>
      </c>
      <c r="B14" s="315" t="s">
        <v>61</v>
      </c>
      <c r="C14" s="315" t="s">
        <v>7</v>
      </c>
      <c r="D14" s="315" t="s">
        <v>8</v>
      </c>
      <c r="E14" s="315" t="s">
        <v>9</v>
      </c>
      <c r="F14" s="315" t="s">
        <v>62</v>
      </c>
      <c r="G14" s="315" t="s">
        <v>63</v>
      </c>
      <c r="H14" s="315" t="s">
        <v>64</v>
      </c>
      <c r="I14" s="315" t="s">
        <v>65</v>
      </c>
      <c r="J14" s="318" t="s">
        <v>14</v>
      </c>
      <c r="K14" s="319"/>
      <c r="L14" s="318" t="s">
        <v>15</v>
      </c>
      <c r="M14" s="319"/>
      <c r="N14" s="318" t="s">
        <v>66</v>
      </c>
      <c r="O14" s="319"/>
      <c r="P14" s="315" t="s">
        <v>67</v>
      </c>
      <c r="Q14" s="323" t="s">
        <v>68</v>
      </c>
      <c r="R14" s="36"/>
      <c r="S14" s="36"/>
      <c r="T14" s="36"/>
      <c r="U14" s="325"/>
      <c r="V14" s="325"/>
      <c r="W14" s="325"/>
      <c r="X14" s="325"/>
      <c r="Y14" s="325"/>
      <c r="Z14" s="325"/>
      <c r="AA14" s="325"/>
    </row>
    <row r="15" spans="1:27" s="40" customFormat="1" ht="24" customHeight="1" thickBot="1" x14ac:dyDescent="0.3">
      <c r="A15" s="316"/>
      <c r="B15" s="316"/>
      <c r="C15" s="316"/>
      <c r="D15" s="316"/>
      <c r="E15" s="316"/>
      <c r="F15" s="316"/>
      <c r="G15" s="316"/>
      <c r="H15" s="316"/>
      <c r="I15" s="316"/>
      <c r="J15" s="153" t="s">
        <v>17</v>
      </c>
      <c r="K15" s="153" t="s">
        <v>18</v>
      </c>
      <c r="L15" s="153" t="s">
        <v>17</v>
      </c>
      <c r="M15" s="153" t="s">
        <v>18</v>
      </c>
      <c r="N15" s="153" t="s">
        <v>17</v>
      </c>
      <c r="O15" s="153" t="s">
        <v>69</v>
      </c>
      <c r="P15" s="316"/>
      <c r="Q15" s="324"/>
      <c r="R15" s="36"/>
      <c r="S15" s="326"/>
      <c r="T15" s="326"/>
      <c r="U15" s="326"/>
      <c r="V15" s="326"/>
      <c r="W15" s="326"/>
      <c r="X15" s="326"/>
      <c r="Y15" s="326"/>
      <c r="Z15" s="326"/>
      <c r="AA15" s="326"/>
    </row>
    <row r="16" spans="1:27" ht="39.6" x14ac:dyDescent="0.3">
      <c r="A16" s="41"/>
      <c r="B16" s="42" t="s">
        <v>70</v>
      </c>
      <c r="C16" s="42"/>
      <c r="D16" s="42"/>
      <c r="E16" s="43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5"/>
      <c r="Q16" s="124"/>
      <c r="R16" s="317"/>
      <c r="S16" s="317"/>
      <c r="T16" s="317"/>
      <c r="U16" s="317"/>
      <c r="V16" s="317"/>
      <c r="W16" s="317"/>
      <c r="X16" s="317"/>
      <c r="Y16" s="317"/>
      <c r="Z16" s="317"/>
      <c r="AA16" s="317"/>
    </row>
    <row r="17" spans="1:27" ht="15.6" x14ac:dyDescent="0.3">
      <c r="A17" s="41"/>
      <c r="B17" s="46" t="s">
        <v>19</v>
      </c>
      <c r="C17" s="47" t="s">
        <v>21</v>
      </c>
      <c r="D17" s="47" t="s">
        <v>22</v>
      </c>
      <c r="E17" s="48" t="s">
        <v>92</v>
      </c>
      <c r="F17" s="49">
        <v>1</v>
      </c>
      <c r="G17" s="49">
        <v>11.82</v>
      </c>
      <c r="H17" s="51">
        <v>17697</v>
      </c>
      <c r="I17" s="51">
        <f>G17*H17</f>
        <v>209178.54</v>
      </c>
      <c r="J17" s="52">
        <v>0</v>
      </c>
      <c r="K17" s="53">
        <f>ROUND(I17*J17,2)+(M17*J17)</f>
        <v>0</v>
      </c>
      <c r="L17" s="52">
        <v>0.1</v>
      </c>
      <c r="M17" s="54">
        <f>ROUND(I17*L17*F17,2)</f>
        <v>20917.849999999999</v>
      </c>
      <c r="N17" s="52">
        <v>1</v>
      </c>
      <c r="O17" s="53">
        <f>ROUND(I17*N17,2)</f>
        <v>209178.54</v>
      </c>
      <c r="P17" s="51">
        <f>ROUND((I17*F17)+M17+K17+O17,2)</f>
        <v>439274.93</v>
      </c>
      <c r="Q17" s="125">
        <f t="shared" ref="Q17" si="0">P17*12</f>
        <v>5271299.16</v>
      </c>
      <c r="R17" s="56"/>
      <c r="S17" s="304"/>
      <c r="T17" s="304"/>
      <c r="U17" s="304"/>
      <c r="V17" s="304"/>
      <c r="W17" s="304"/>
      <c r="X17" s="304"/>
      <c r="Y17" s="304"/>
      <c r="Z17" s="304"/>
      <c r="AA17" s="304"/>
    </row>
    <row r="18" spans="1:27" x14ac:dyDescent="0.25">
      <c r="A18" s="41"/>
      <c r="B18" s="46" t="s">
        <v>23</v>
      </c>
      <c r="C18" s="47"/>
      <c r="D18" s="47"/>
      <c r="E18" s="50"/>
      <c r="F18" s="49">
        <v>1</v>
      </c>
      <c r="G18" s="49">
        <v>5.0750000000000002</v>
      </c>
      <c r="H18" s="51">
        <v>17697</v>
      </c>
      <c r="I18" s="51">
        <f>G18*H18</f>
        <v>89812.275000000009</v>
      </c>
      <c r="J18" s="52">
        <v>0</v>
      </c>
      <c r="K18" s="53">
        <f t="shared" ref="K18:K22" si="1">ROUND(I18*J18,2)+(M18*J18)</f>
        <v>0</v>
      </c>
      <c r="L18" s="52">
        <v>0.1</v>
      </c>
      <c r="M18" s="54">
        <f t="shared" ref="M18:M26" si="2">ROUND(I18*L18*F18,2)</f>
        <v>8981.23</v>
      </c>
      <c r="N18" s="57"/>
      <c r="O18" s="53">
        <f t="shared" ref="O18:O26" si="3">ROUND(H18*N18,2)*2</f>
        <v>0</v>
      </c>
      <c r="P18" s="51">
        <f>ROUND((I18*F18)+M18+K18+O18,2)</f>
        <v>98793.51</v>
      </c>
      <c r="Q18" s="125">
        <f t="shared" ref="Q18:Q26" si="4">P18*12</f>
        <v>1185522.1199999999</v>
      </c>
      <c r="S18" s="55"/>
    </row>
    <row r="19" spans="1:27" x14ac:dyDescent="0.25">
      <c r="A19" s="41"/>
      <c r="B19" s="58" t="s">
        <v>25</v>
      </c>
      <c r="C19" s="47"/>
      <c r="D19" s="47"/>
      <c r="E19" s="48"/>
      <c r="F19" s="49">
        <v>1</v>
      </c>
      <c r="G19" s="49">
        <v>6.1334999999999997</v>
      </c>
      <c r="H19" s="51">
        <v>17697</v>
      </c>
      <c r="I19" s="51">
        <f>G19*H19</f>
        <v>108544.54949999999</v>
      </c>
      <c r="J19" s="52">
        <v>0</v>
      </c>
      <c r="K19" s="53">
        <f t="shared" si="1"/>
        <v>0</v>
      </c>
      <c r="L19" s="52">
        <v>0.1</v>
      </c>
      <c r="M19" s="54">
        <f t="shared" si="2"/>
        <v>10854.45</v>
      </c>
      <c r="N19" s="57"/>
      <c r="O19" s="53">
        <f t="shared" si="3"/>
        <v>0</v>
      </c>
      <c r="P19" s="51">
        <f t="shared" ref="P19" si="5">ROUND((I19*F19)+M19+K19+O19,2)</f>
        <v>119399</v>
      </c>
      <c r="Q19" s="125">
        <f t="shared" si="4"/>
        <v>1432788</v>
      </c>
      <c r="S19" s="55"/>
    </row>
    <row r="20" spans="1:27" x14ac:dyDescent="0.25">
      <c r="A20" s="59"/>
      <c r="B20" s="60" t="s">
        <v>26</v>
      </c>
      <c r="C20" s="47"/>
      <c r="D20" s="47"/>
      <c r="E20" s="50"/>
      <c r="F20" s="49">
        <v>1</v>
      </c>
      <c r="G20" s="49">
        <v>9.5</v>
      </c>
      <c r="H20" s="51">
        <v>17697</v>
      </c>
      <c r="I20" s="51">
        <f>G20*H20</f>
        <v>168121.5</v>
      </c>
      <c r="J20" s="52">
        <v>0</v>
      </c>
      <c r="K20" s="53">
        <f t="shared" si="1"/>
        <v>0</v>
      </c>
      <c r="L20" s="52">
        <v>0.1</v>
      </c>
      <c r="M20" s="54">
        <f t="shared" si="2"/>
        <v>16812.150000000001</v>
      </c>
      <c r="N20" s="52"/>
      <c r="O20" s="53">
        <f>ROUND(I20*N20,2)</f>
        <v>0</v>
      </c>
      <c r="P20" s="51">
        <f>ROUND((I20*F20)+M20+K20+O20,2)</f>
        <v>184933.65</v>
      </c>
      <c r="Q20" s="125">
        <f t="shared" si="4"/>
        <v>2219203.7999999998</v>
      </c>
      <c r="S20" s="55"/>
    </row>
    <row r="21" spans="1:27" x14ac:dyDescent="0.25">
      <c r="A21" s="59"/>
      <c r="B21" s="60" t="s">
        <v>27</v>
      </c>
      <c r="C21" s="47"/>
      <c r="D21" s="47"/>
      <c r="E21" s="61"/>
      <c r="F21" s="49">
        <v>2</v>
      </c>
      <c r="G21" s="49">
        <v>9.2865000000000002</v>
      </c>
      <c r="H21" s="51">
        <v>17697</v>
      </c>
      <c r="I21" s="51">
        <f t="shared" ref="I21:I22" si="6">G21*H21</f>
        <v>164343.1905</v>
      </c>
      <c r="J21" s="52">
        <v>0</v>
      </c>
      <c r="K21" s="53">
        <f t="shared" si="1"/>
        <v>0</v>
      </c>
      <c r="L21" s="52">
        <v>0.1</v>
      </c>
      <c r="M21" s="54">
        <f t="shared" si="2"/>
        <v>32868.639999999999</v>
      </c>
      <c r="N21" s="52"/>
      <c r="O21" s="53">
        <f t="shared" si="3"/>
        <v>0</v>
      </c>
      <c r="P21" s="51">
        <f>ROUND((I21*F21)+M21+K21+O21,2)</f>
        <v>361555.02</v>
      </c>
      <c r="Q21" s="125">
        <f t="shared" si="4"/>
        <v>4338660.24</v>
      </c>
      <c r="S21" s="55"/>
    </row>
    <row r="22" spans="1:27" x14ac:dyDescent="0.25">
      <c r="A22" s="59"/>
      <c r="B22" s="60" t="s">
        <v>29</v>
      </c>
      <c r="C22" s="47"/>
      <c r="D22" s="47"/>
      <c r="E22" s="61"/>
      <c r="F22" s="49">
        <v>0.5</v>
      </c>
      <c r="G22" s="49">
        <v>9.1430000000000007</v>
      </c>
      <c r="H22" s="51">
        <v>17697</v>
      </c>
      <c r="I22" s="51">
        <f t="shared" si="6"/>
        <v>161803.671</v>
      </c>
      <c r="J22" s="52">
        <v>0</v>
      </c>
      <c r="K22" s="53">
        <f t="shared" si="1"/>
        <v>0</v>
      </c>
      <c r="L22" s="52">
        <v>0.1</v>
      </c>
      <c r="M22" s="54">
        <f t="shared" si="2"/>
        <v>8090.18</v>
      </c>
      <c r="N22" s="52"/>
      <c r="O22" s="53">
        <f t="shared" si="3"/>
        <v>0</v>
      </c>
      <c r="P22" s="51">
        <f>ROUND((I22*F22)+M22+K22+O22,2)</f>
        <v>88992.02</v>
      </c>
      <c r="Q22" s="125">
        <f t="shared" si="4"/>
        <v>1067904.24</v>
      </c>
      <c r="S22" s="55"/>
    </row>
    <row r="23" spans="1:27" x14ac:dyDescent="0.25">
      <c r="A23" s="59"/>
      <c r="B23" s="60" t="s">
        <v>109</v>
      </c>
      <c r="C23" s="47"/>
      <c r="D23" s="47"/>
      <c r="E23" s="61"/>
      <c r="F23" s="49">
        <v>0.5</v>
      </c>
      <c r="G23" s="49"/>
      <c r="H23" s="51"/>
      <c r="I23" s="51"/>
      <c r="J23" s="52"/>
      <c r="K23" s="53"/>
      <c r="L23" s="52"/>
      <c r="M23" s="54"/>
      <c r="N23" s="52"/>
      <c r="O23" s="53"/>
      <c r="P23" s="51"/>
      <c r="Q23" s="125"/>
      <c r="S23" s="55"/>
    </row>
    <row r="24" spans="1:27" x14ac:dyDescent="0.25">
      <c r="A24" s="59"/>
      <c r="B24" s="60" t="s">
        <v>166</v>
      </c>
      <c r="C24" s="47"/>
      <c r="D24" s="47"/>
      <c r="E24" s="61"/>
      <c r="F24" s="49">
        <v>0.5</v>
      </c>
      <c r="G24" s="49"/>
      <c r="H24" s="51"/>
      <c r="I24" s="51"/>
      <c r="J24" s="52"/>
      <c r="K24" s="53"/>
      <c r="L24" s="52"/>
      <c r="M24" s="54"/>
      <c r="N24" s="52"/>
      <c r="O24" s="53"/>
      <c r="P24" s="51"/>
      <c r="Q24" s="125"/>
      <c r="S24" s="55"/>
    </row>
    <row r="25" spans="1:27" x14ac:dyDescent="0.25">
      <c r="A25" s="59"/>
      <c r="B25" s="60" t="s">
        <v>167</v>
      </c>
      <c r="C25" s="47"/>
      <c r="D25" s="47"/>
      <c r="E25" s="61"/>
      <c r="F25" s="49">
        <v>0.5</v>
      </c>
      <c r="G25" s="49"/>
      <c r="H25" s="51"/>
      <c r="I25" s="51"/>
      <c r="J25" s="52"/>
      <c r="K25" s="53"/>
      <c r="L25" s="52"/>
      <c r="M25" s="54"/>
      <c r="N25" s="52"/>
      <c r="O25" s="53"/>
      <c r="P25" s="51"/>
      <c r="Q25" s="125"/>
      <c r="S25" s="55"/>
    </row>
    <row r="26" spans="1:27" ht="13.8" thickBot="1" x14ac:dyDescent="0.3">
      <c r="A26" s="59"/>
      <c r="B26" s="60" t="s">
        <v>93</v>
      </c>
      <c r="C26" s="47"/>
      <c r="D26" s="47"/>
      <c r="E26" s="48"/>
      <c r="F26" s="49">
        <v>0.5</v>
      </c>
      <c r="G26" s="49">
        <v>6.1914999999999996</v>
      </c>
      <c r="H26" s="51">
        <v>17697</v>
      </c>
      <c r="I26" s="51">
        <f>G26*H26</f>
        <v>109570.97549999999</v>
      </c>
      <c r="J26" s="52"/>
      <c r="K26" s="53"/>
      <c r="L26" s="52">
        <v>0.1</v>
      </c>
      <c r="M26" s="54">
        <f t="shared" si="2"/>
        <v>5478.55</v>
      </c>
      <c r="N26" s="52"/>
      <c r="O26" s="53">
        <f t="shared" si="3"/>
        <v>0</v>
      </c>
      <c r="P26" s="51">
        <f>ROUND((I26*F26)+M26+K26+O26,2)</f>
        <v>60264.04</v>
      </c>
      <c r="Q26" s="125">
        <f t="shared" si="4"/>
        <v>723168.48</v>
      </c>
      <c r="S26" s="55"/>
    </row>
    <row r="27" spans="1:27" s="65" customFormat="1" ht="13.8" thickBot="1" x14ac:dyDescent="0.3">
      <c r="A27" s="307" t="s">
        <v>30</v>
      </c>
      <c r="B27" s="308"/>
      <c r="C27" s="156"/>
      <c r="D27" s="156"/>
      <c r="E27" s="62"/>
      <c r="F27" s="63">
        <f>SUM(F17:F26)</f>
        <v>8.5</v>
      </c>
      <c r="G27" s="63"/>
      <c r="H27" s="63"/>
      <c r="I27" s="63">
        <f>SUM(I17:I26)</f>
        <v>1011374.7015</v>
      </c>
      <c r="J27" s="63"/>
      <c r="K27" s="63">
        <f>SUM(K17:K19)</f>
        <v>0</v>
      </c>
      <c r="L27" s="63"/>
      <c r="M27" s="63">
        <f>SUM(M17:M26)</f>
        <v>104003.05</v>
      </c>
      <c r="N27" s="64"/>
      <c r="O27" s="63">
        <f>SUM(O17:O26)</f>
        <v>209178.54</v>
      </c>
      <c r="P27" s="63">
        <f>SUM(P17:P26)</f>
        <v>1353212.17</v>
      </c>
      <c r="Q27" s="126">
        <f>SUM(Q17:Q22)</f>
        <v>15515377.560000001</v>
      </c>
      <c r="R27" s="130" t="e">
        <f>P27-#REF!</f>
        <v>#REF!</v>
      </c>
      <c r="S27" s="66" t="e">
        <f>IF(P27&lt;&gt;#REF!,FALSE,0)</f>
        <v>#REF!</v>
      </c>
    </row>
    <row r="28" spans="1:27" ht="13.8" x14ac:dyDescent="0.3">
      <c r="A28" s="41"/>
      <c r="B28" s="67" t="s">
        <v>71</v>
      </c>
      <c r="C28" s="68"/>
      <c r="D28" s="68"/>
      <c r="E28" s="69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127"/>
      <c r="S28" s="55"/>
    </row>
    <row r="29" spans="1:27" x14ac:dyDescent="0.25">
      <c r="A29" s="41"/>
      <c r="B29" s="60" t="s">
        <v>38</v>
      </c>
      <c r="C29" s="58"/>
      <c r="D29" s="47"/>
      <c r="E29" s="48"/>
      <c r="F29" s="49">
        <v>0.25</v>
      </c>
      <c r="G29" s="49">
        <v>6.5395000000000003</v>
      </c>
      <c r="H29" s="51">
        <v>17697</v>
      </c>
      <c r="I29" s="51">
        <f>G29*H29</f>
        <v>115729.53150000001</v>
      </c>
      <c r="J29" s="52">
        <v>0</v>
      </c>
      <c r="K29" s="53">
        <f t="shared" ref="K29:K39" si="7">ROUND(I29*J29,2)+(M29*J29)</f>
        <v>0</v>
      </c>
      <c r="L29" s="52">
        <v>0.1</v>
      </c>
      <c r="M29" s="54">
        <f>ROUND(I29*L29*F29,2)</f>
        <v>2893.24</v>
      </c>
      <c r="N29" s="52"/>
      <c r="O29" s="53">
        <f t="shared" ref="O29:O36" si="8">ROUND(H29*N29,2)*2</f>
        <v>0</v>
      </c>
      <c r="P29" s="51">
        <f>ROUND((I29*F29)+M29+K29+O29,2)</f>
        <v>31825.62</v>
      </c>
      <c r="Q29" s="125">
        <f t="shared" ref="Q29:Q39" si="9">P29*12</f>
        <v>381907.44</v>
      </c>
      <c r="S29" s="55"/>
    </row>
    <row r="30" spans="1:27" x14ac:dyDescent="0.25">
      <c r="A30" s="41"/>
      <c r="B30" s="60" t="s">
        <v>72</v>
      </c>
      <c r="C30" s="58"/>
      <c r="D30" s="47"/>
      <c r="E30" s="48"/>
      <c r="F30" s="49">
        <v>0.5</v>
      </c>
      <c r="G30" s="49">
        <v>4.5819999999999999</v>
      </c>
      <c r="H30" s="51">
        <v>17697</v>
      </c>
      <c r="I30" s="51">
        <f t="shared" ref="I30:I39" si="10">G30*H30</f>
        <v>81087.653999999995</v>
      </c>
      <c r="J30" s="52">
        <v>0</v>
      </c>
      <c r="K30" s="53">
        <f t="shared" si="7"/>
        <v>0</v>
      </c>
      <c r="L30" s="52">
        <v>0.1</v>
      </c>
      <c r="M30" s="54">
        <f t="shared" ref="M30:M39" si="11">ROUND(I30*L30*F30,2)</f>
        <v>4054.38</v>
      </c>
      <c r="N30" s="52"/>
      <c r="O30" s="53">
        <f t="shared" si="8"/>
        <v>0</v>
      </c>
      <c r="P30" s="51">
        <f t="shared" ref="P30:P39" si="12">ROUND((I30*F30)+M30+K30+O30,2)</f>
        <v>44598.21</v>
      </c>
      <c r="Q30" s="125">
        <f t="shared" si="9"/>
        <v>535178.52</v>
      </c>
      <c r="S30" s="55"/>
    </row>
    <row r="31" spans="1:27" x14ac:dyDescent="0.25">
      <c r="A31" s="41"/>
      <c r="B31" s="60" t="s">
        <v>83</v>
      </c>
      <c r="C31" s="58"/>
      <c r="D31" s="47"/>
      <c r="E31" s="48"/>
      <c r="F31" s="49">
        <v>1</v>
      </c>
      <c r="G31" s="49">
        <v>6.6844999999999999</v>
      </c>
      <c r="H31" s="51">
        <v>17697</v>
      </c>
      <c r="I31" s="51">
        <f>G31*H31</f>
        <v>118295.5965</v>
      </c>
      <c r="J31" s="52">
        <v>0</v>
      </c>
      <c r="K31" s="53">
        <f t="shared" si="7"/>
        <v>0</v>
      </c>
      <c r="L31" s="52">
        <v>0.1</v>
      </c>
      <c r="M31" s="54">
        <f t="shared" si="11"/>
        <v>11829.56</v>
      </c>
      <c r="N31" s="52"/>
      <c r="O31" s="53">
        <f t="shared" si="8"/>
        <v>0</v>
      </c>
      <c r="P31" s="51">
        <f>ROUND((I31*F31)+M31+K31+O31,2)</f>
        <v>130125.16</v>
      </c>
      <c r="Q31" s="125">
        <f t="shared" si="9"/>
        <v>1561501.92</v>
      </c>
      <c r="S31" s="55"/>
    </row>
    <row r="32" spans="1:27" x14ac:dyDescent="0.25">
      <c r="A32" s="41"/>
      <c r="B32" s="60" t="s">
        <v>84</v>
      </c>
      <c r="C32" s="58"/>
      <c r="D32" s="47"/>
      <c r="E32" s="48"/>
      <c r="F32" s="49">
        <v>1</v>
      </c>
      <c r="G32" s="49">
        <v>8.98</v>
      </c>
      <c r="H32" s="51">
        <v>17697</v>
      </c>
      <c r="I32" s="51">
        <f t="shared" si="10"/>
        <v>158919.06</v>
      </c>
      <c r="J32" s="52">
        <v>0</v>
      </c>
      <c r="K32" s="53">
        <f t="shared" si="7"/>
        <v>0</v>
      </c>
      <c r="L32" s="52">
        <v>0.1</v>
      </c>
      <c r="M32" s="54">
        <f t="shared" si="11"/>
        <v>15891.91</v>
      </c>
      <c r="N32" s="52"/>
      <c r="O32" s="53">
        <f>ROUND(I32*N32,2)*F32</f>
        <v>0</v>
      </c>
      <c r="P32" s="51">
        <f>ROUND((I32*F32)+M32+K32+O32,2)</f>
        <v>174810.97</v>
      </c>
      <c r="Q32" s="125">
        <f t="shared" si="9"/>
        <v>2097731.64</v>
      </c>
      <c r="S32" s="55"/>
    </row>
    <row r="33" spans="1:22" x14ac:dyDescent="0.25">
      <c r="A33" s="41"/>
      <c r="B33" s="60" t="s">
        <v>87</v>
      </c>
      <c r="C33" s="58"/>
      <c r="D33" s="47"/>
      <c r="E33" s="48"/>
      <c r="F33" s="49">
        <v>1</v>
      </c>
      <c r="G33" s="49">
        <v>8.98</v>
      </c>
      <c r="H33" s="51">
        <v>17697</v>
      </c>
      <c r="I33" s="51">
        <f t="shared" si="10"/>
        <v>158919.06</v>
      </c>
      <c r="J33" s="52">
        <v>0</v>
      </c>
      <c r="K33" s="53">
        <f t="shared" si="7"/>
        <v>0</v>
      </c>
      <c r="L33" s="52">
        <v>0.1</v>
      </c>
      <c r="M33" s="54">
        <f t="shared" si="11"/>
        <v>15891.91</v>
      </c>
      <c r="N33" s="52"/>
      <c r="O33" s="53">
        <f>ROUND(I33*N33,2)*F33</f>
        <v>0</v>
      </c>
      <c r="P33" s="51">
        <f t="shared" si="12"/>
        <v>174810.97</v>
      </c>
      <c r="Q33" s="125">
        <f t="shared" si="9"/>
        <v>2097731.64</v>
      </c>
      <c r="S33" s="55"/>
    </row>
    <row r="34" spans="1:22" x14ac:dyDescent="0.25">
      <c r="A34" s="41"/>
      <c r="B34" s="60" t="s">
        <v>34</v>
      </c>
      <c r="C34" s="58"/>
      <c r="D34" s="47"/>
      <c r="E34" s="48"/>
      <c r="F34" s="49"/>
      <c r="G34" s="49"/>
      <c r="H34" s="51">
        <v>17697</v>
      </c>
      <c r="I34" s="51">
        <f t="shared" si="10"/>
        <v>0</v>
      </c>
      <c r="J34" s="52">
        <v>0</v>
      </c>
      <c r="K34" s="53">
        <f t="shared" si="7"/>
        <v>0</v>
      </c>
      <c r="L34" s="52">
        <v>0.1</v>
      </c>
      <c r="M34" s="54">
        <f t="shared" si="11"/>
        <v>0</v>
      </c>
      <c r="N34" s="52"/>
      <c r="O34" s="53">
        <f t="shared" si="8"/>
        <v>0</v>
      </c>
      <c r="P34" s="51">
        <f t="shared" si="12"/>
        <v>0</v>
      </c>
      <c r="Q34" s="125">
        <f t="shared" si="9"/>
        <v>0</v>
      </c>
      <c r="S34" s="55"/>
    </row>
    <row r="35" spans="1:22" x14ac:dyDescent="0.25">
      <c r="A35" s="41"/>
      <c r="B35" s="60" t="s">
        <v>35</v>
      </c>
      <c r="C35" s="58"/>
      <c r="D35" s="47"/>
      <c r="E35" s="48"/>
      <c r="F35" s="49"/>
      <c r="G35" s="49"/>
      <c r="H35" s="51">
        <v>17697</v>
      </c>
      <c r="I35" s="51">
        <f t="shared" si="10"/>
        <v>0</v>
      </c>
      <c r="J35" s="52">
        <v>0</v>
      </c>
      <c r="K35" s="53">
        <f t="shared" si="7"/>
        <v>0</v>
      </c>
      <c r="L35" s="52">
        <v>0.1</v>
      </c>
      <c r="M35" s="54">
        <f t="shared" si="11"/>
        <v>0</v>
      </c>
      <c r="N35" s="52"/>
      <c r="O35" s="53">
        <f t="shared" si="8"/>
        <v>0</v>
      </c>
      <c r="P35" s="51">
        <f t="shared" si="12"/>
        <v>0</v>
      </c>
      <c r="Q35" s="125">
        <f t="shared" si="9"/>
        <v>0</v>
      </c>
      <c r="S35" s="55"/>
    </row>
    <row r="36" spans="1:22" x14ac:dyDescent="0.25">
      <c r="A36" s="41"/>
      <c r="B36" s="60" t="s">
        <v>32</v>
      </c>
      <c r="C36" s="58"/>
      <c r="D36" s="47"/>
      <c r="E36" s="48"/>
      <c r="F36" s="49">
        <v>1.25</v>
      </c>
      <c r="G36" s="49">
        <v>9.0399999999999991</v>
      </c>
      <c r="H36" s="51">
        <v>17697</v>
      </c>
      <c r="I36" s="51">
        <f t="shared" si="10"/>
        <v>159980.87999999998</v>
      </c>
      <c r="J36" s="52">
        <v>0</v>
      </c>
      <c r="K36" s="53">
        <f t="shared" si="7"/>
        <v>0</v>
      </c>
      <c r="L36" s="52">
        <v>0.1</v>
      </c>
      <c r="M36" s="54">
        <f t="shared" si="11"/>
        <v>19997.61</v>
      </c>
      <c r="N36" s="52"/>
      <c r="O36" s="53">
        <f t="shared" si="8"/>
        <v>0</v>
      </c>
      <c r="P36" s="51">
        <f t="shared" si="12"/>
        <v>219973.71</v>
      </c>
      <c r="Q36" s="125">
        <f t="shared" si="9"/>
        <v>2639684.52</v>
      </c>
      <c r="S36" s="55"/>
    </row>
    <row r="37" spans="1:22" x14ac:dyDescent="0.25">
      <c r="A37" s="41"/>
      <c r="B37" s="60" t="s">
        <v>73</v>
      </c>
      <c r="C37" s="58"/>
      <c r="D37" s="47"/>
      <c r="E37" s="48"/>
      <c r="F37" s="49">
        <v>1.5</v>
      </c>
      <c r="G37" s="49">
        <v>9.1</v>
      </c>
      <c r="H37" s="51">
        <v>17697</v>
      </c>
      <c r="I37" s="51">
        <f t="shared" si="10"/>
        <v>161042.69999999998</v>
      </c>
      <c r="J37" s="52">
        <v>0</v>
      </c>
      <c r="K37" s="53">
        <f t="shared" si="7"/>
        <v>0</v>
      </c>
      <c r="L37" s="52">
        <v>0.1</v>
      </c>
      <c r="M37" s="54">
        <f t="shared" si="11"/>
        <v>24156.41</v>
      </c>
      <c r="N37" s="52"/>
      <c r="O37" s="53">
        <f>ROUND(I37*N37,2)*F37</f>
        <v>0</v>
      </c>
      <c r="P37" s="51">
        <f t="shared" si="12"/>
        <v>265720.46000000002</v>
      </c>
      <c r="Q37" s="125">
        <f t="shared" si="9"/>
        <v>3188645.5200000005</v>
      </c>
      <c r="S37" s="55"/>
    </row>
    <row r="38" spans="1:22" x14ac:dyDescent="0.25">
      <c r="A38" s="41"/>
      <c r="B38" s="71" t="s">
        <v>39</v>
      </c>
      <c r="C38" s="58"/>
      <c r="D38" s="47"/>
      <c r="E38" s="48"/>
      <c r="F38" s="49"/>
      <c r="G38" s="49">
        <v>7.8633335000000004</v>
      </c>
      <c r="H38" s="51">
        <v>17697</v>
      </c>
      <c r="I38" s="51">
        <f t="shared" si="10"/>
        <v>139157.41294949999</v>
      </c>
      <c r="J38" s="52">
        <v>0</v>
      </c>
      <c r="K38" s="53">
        <f t="shared" si="7"/>
        <v>0</v>
      </c>
      <c r="L38" s="52">
        <v>0.1</v>
      </c>
      <c r="M38" s="54">
        <f t="shared" si="11"/>
        <v>0</v>
      </c>
      <c r="N38" s="52"/>
      <c r="O38" s="53">
        <v>106845.64</v>
      </c>
      <c r="P38" s="51">
        <f t="shared" si="12"/>
        <v>106845.64</v>
      </c>
      <c r="Q38" s="125">
        <f t="shared" si="9"/>
        <v>1282147.68</v>
      </c>
      <c r="S38" s="55"/>
    </row>
    <row r="39" spans="1:22" ht="13.8" thickBot="1" x14ac:dyDescent="0.3">
      <c r="A39" s="41"/>
      <c r="B39" s="71" t="s">
        <v>40</v>
      </c>
      <c r="C39" s="58"/>
      <c r="D39" s="72"/>
      <c r="E39" s="154"/>
      <c r="F39" s="50"/>
      <c r="G39" s="49">
        <v>4.4501850000000003</v>
      </c>
      <c r="H39" s="51">
        <v>17697</v>
      </c>
      <c r="I39" s="51">
        <f t="shared" si="10"/>
        <v>78754.923945000002</v>
      </c>
      <c r="J39" s="52">
        <v>0</v>
      </c>
      <c r="K39" s="53">
        <f t="shared" si="7"/>
        <v>0</v>
      </c>
      <c r="L39" s="52">
        <v>0.1</v>
      </c>
      <c r="M39" s="54">
        <f t="shared" si="11"/>
        <v>0</v>
      </c>
      <c r="N39" s="52"/>
      <c r="O39" s="53">
        <f>ROUND(H39*N39,2)</f>
        <v>0</v>
      </c>
      <c r="P39" s="51">
        <f t="shared" si="12"/>
        <v>0</v>
      </c>
      <c r="Q39" s="125">
        <f t="shared" si="9"/>
        <v>0</v>
      </c>
      <c r="U39" s="73"/>
      <c r="V39" s="73"/>
    </row>
    <row r="40" spans="1:22" s="75" customFormat="1" ht="13.8" thickBot="1" x14ac:dyDescent="0.3">
      <c r="A40" s="307" t="s">
        <v>74</v>
      </c>
      <c r="B40" s="308"/>
      <c r="C40" s="156"/>
      <c r="D40" s="156"/>
      <c r="E40" s="74"/>
      <c r="F40" s="63">
        <f>SUM(F29:F39)</f>
        <v>6.5</v>
      </c>
      <c r="G40" s="63"/>
      <c r="H40" s="63"/>
      <c r="I40" s="63">
        <f>SUM(I29:I39)</f>
        <v>1171886.8188944999</v>
      </c>
      <c r="J40" s="63"/>
      <c r="K40" s="63">
        <f>SUM(K29:K39)</f>
        <v>0</v>
      </c>
      <c r="L40" s="63"/>
      <c r="M40" s="63">
        <f>SUM(M29:M39)</f>
        <v>94715.02</v>
      </c>
      <c r="N40" s="64"/>
      <c r="O40" s="63">
        <f>SUM(O29:O39)</f>
        <v>106845.64</v>
      </c>
      <c r="P40" s="63">
        <f>ROUND(SUM(P29:P39),2)</f>
        <v>1148710.74</v>
      </c>
      <c r="Q40" s="126">
        <f>SUM(Q29:Q39)</f>
        <v>13784528.879999999</v>
      </c>
      <c r="R40" s="130" t="e">
        <f>P40-#REF!</f>
        <v>#REF!</v>
      </c>
      <c r="S40" s="66" t="e">
        <f>IF(P40&lt;&gt;#REF!,FALSE,0)</f>
        <v>#REF!</v>
      </c>
      <c r="T40" s="76"/>
    </row>
    <row r="41" spans="1:22" ht="39.6" x14ac:dyDescent="0.3">
      <c r="A41" s="41"/>
      <c r="B41" s="77" t="s">
        <v>75</v>
      </c>
      <c r="C41" s="78"/>
      <c r="D41" s="78"/>
      <c r="E41" s="69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127"/>
    </row>
    <row r="42" spans="1:22" x14ac:dyDescent="0.25">
      <c r="A42" s="41"/>
      <c r="B42" s="79" t="s">
        <v>41</v>
      </c>
      <c r="C42" s="80"/>
      <c r="D42" s="72"/>
      <c r="E42" s="154"/>
      <c r="F42" s="154"/>
      <c r="G42" s="171">
        <v>4.234</v>
      </c>
      <c r="H42" s="51">
        <v>17697</v>
      </c>
      <c r="I42" s="51">
        <f t="shared" ref="I42:I49" si="13">G42*H42</f>
        <v>74929.097999999998</v>
      </c>
      <c r="J42" s="52">
        <v>0</v>
      </c>
      <c r="K42" s="53">
        <f t="shared" ref="K42:K49" si="14">ROUND(I42*J42,2)+(M42*J42)</f>
        <v>0</v>
      </c>
      <c r="L42" s="52">
        <v>0.1</v>
      </c>
      <c r="M42" s="54">
        <f>ROUND(I42*L42*F42,2)</f>
        <v>0</v>
      </c>
      <c r="N42" s="52"/>
      <c r="O42" s="53">
        <f>ROUND(H42*N42,2)</f>
        <v>0</v>
      </c>
      <c r="P42" s="51">
        <f t="shared" ref="P42:P49" si="15">ROUND((I42*F42)+M42+K42+O42,2)</f>
        <v>0</v>
      </c>
      <c r="Q42" s="125">
        <f t="shared" ref="Q42:Q49" si="16">P42*12</f>
        <v>0</v>
      </c>
      <c r="S42" s="55"/>
    </row>
    <row r="43" spans="1:22" x14ac:dyDescent="0.25">
      <c r="A43" s="41"/>
      <c r="B43" s="79" t="s">
        <v>42</v>
      </c>
      <c r="C43" s="80"/>
      <c r="D43" s="72"/>
      <c r="E43" s="154"/>
      <c r="F43" s="154"/>
      <c r="G43" s="171">
        <v>4.0164999999999997</v>
      </c>
      <c r="H43" s="51">
        <v>17697</v>
      </c>
      <c r="I43" s="51">
        <f t="shared" si="13"/>
        <v>71080.000499999995</v>
      </c>
      <c r="J43" s="52">
        <v>0</v>
      </c>
      <c r="K43" s="53">
        <f t="shared" si="14"/>
        <v>0</v>
      </c>
      <c r="L43" s="52">
        <v>0.1</v>
      </c>
      <c r="M43" s="54">
        <f t="shared" ref="M43:M49" si="17">ROUND(I43*L43*F43,2)</f>
        <v>0</v>
      </c>
      <c r="N43" s="81"/>
      <c r="O43" s="53">
        <f t="shared" ref="O43:O49" si="18">ROUND(H43*N43,2)</f>
        <v>0</v>
      </c>
      <c r="P43" s="51">
        <f t="shared" si="15"/>
        <v>0</v>
      </c>
      <c r="Q43" s="125">
        <f t="shared" si="16"/>
        <v>0</v>
      </c>
      <c r="S43" s="55"/>
    </row>
    <row r="44" spans="1:22" x14ac:dyDescent="0.25">
      <c r="A44" s="41"/>
      <c r="B44" s="79" t="s">
        <v>43</v>
      </c>
      <c r="C44" s="80"/>
      <c r="D44" s="72"/>
      <c r="E44" s="154"/>
      <c r="F44" s="154"/>
      <c r="G44" s="171">
        <v>4.0744999999999996</v>
      </c>
      <c r="H44" s="51">
        <v>17697</v>
      </c>
      <c r="I44" s="51">
        <f t="shared" si="13"/>
        <v>72106.426499999987</v>
      </c>
      <c r="J44" s="52">
        <v>0</v>
      </c>
      <c r="K44" s="53">
        <f t="shared" si="14"/>
        <v>0</v>
      </c>
      <c r="L44" s="52">
        <v>0.1</v>
      </c>
      <c r="M44" s="54">
        <f t="shared" si="17"/>
        <v>0</v>
      </c>
      <c r="N44" s="52"/>
      <c r="O44" s="53">
        <f t="shared" si="18"/>
        <v>0</v>
      </c>
      <c r="P44" s="51">
        <f t="shared" si="15"/>
        <v>0</v>
      </c>
      <c r="Q44" s="125">
        <f t="shared" si="16"/>
        <v>0</v>
      </c>
      <c r="S44" s="55"/>
    </row>
    <row r="45" spans="1:22" x14ac:dyDescent="0.25">
      <c r="A45" s="41"/>
      <c r="B45" s="71" t="s">
        <v>44</v>
      </c>
      <c r="C45" s="80"/>
      <c r="D45" s="72"/>
      <c r="E45" s="154"/>
      <c r="F45" s="154"/>
      <c r="G45" s="171">
        <v>4.0744999999999996</v>
      </c>
      <c r="H45" s="51">
        <v>17697</v>
      </c>
      <c r="I45" s="51">
        <f t="shared" si="13"/>
        <v>72106.426499999987</v>
      </c>
      <c r="J45" s="52">
        <v>0</v>
      </c>
      <c r="K45" s="53">
        <f t="shared" si="14"/>
        <v>0</v>
      </c>
      <c r="L45" s="52">
        <v>0.1</v>
      </c>
      <c r="M45" s="54">
        <f t="shared" si="17"/>
        <v>0</v>
      </c>
      <c r="N45" s="52"/>
      <c r="O45" s="53">
        <f>ROUND(H45*N45,2)</f>
        <v>0</v>
      </c>
      <c r="P45" s="51">
        <f t="shared" si="15"/>
        <v>0</v>
      </c>
      <c r="Q45" s="125">
        <f t="shared" si="16"/>
        <v>0</v>
      </c>
      <c r="S45" s="55"/>
    </row>
    <row r="46" spans="1:22" ht="26.4" x14ac:dyDescent="0.25">
      <c r="A46" s="41"/>
      <c r="B46" s="71" t="s">
        <v>45</v>
      </c>
      <c r="C46" s="80"/>
      <c r="D46" s="72"/>
      <c r="E46" s="82"/>
      <c r="F46" s="50"/>
      <c r="G46" s="171">
        <v>4.0164999999999997</v>
      </c>
      <c r="H46" s="51">
        <v>17697</v>
      </c>
      <c r="I46" s="51">
        <f t="shared" si="13"/>
        <v>71080.000499999995</v>
      </c>
      <c r="J46" s="52">
        <v>0</v>
      </c>
      <c r="K46" s="53">
        <f t="shared" si="14"/>
        <v>0</v>
      </c>
      <c r="L46" s="52">
        <v>0.1</v>
      </c>
      <c r="M46" s="54">
        <f t="shared" si="17"/>
        <v>0</v>
      </c>
      <c r="N46" s="52"/>
      <c r="O46" s="53">
        <f>ROUND(H46*N46,2)</f>
        <v>0</v>
      </c>
      <c r="P46" s="51">
        <f t="shared" si="15"/>
        <v>0</v>
      </c>
      <c r="Q46" s="125">
        <f t="shared" si="16"/>
        <v>0</v>
      </c>
      <c r="S46" s="55"/>
    </row>
    <row r="47" spans="1:22" ht="26.4" x14ac:dyDescent="0.25">
      <c r="A47" s="41"/>
      <c r="B47" s="71" t="s">
        <v>46</v>
      </c>
      <c r="C47" s="80"/>
      <c r="D47" s="72"/>
      <c r="E47" s="154"/>
      <c r="F47" s="154"/>
      <c r="G47" s="171">
        <v>4.0744999999999996</v>
      </c>
      <c r="H47" s="51">
        <v>17697</v>
      </c>
      <c r="I47" s="51">
        <f>G47*H47</f>
        <v>72106.426499999987</v>
      </c>
      <c r="J47" s="52">
        <v>0</v>
      </c>
      <c r="K47" s="53">
        <f t="shared" si="14"/>
        <v>0</v>
      </c>
      <c r="L47" s="52">
        <v>0.1</v>
      </c>
      <c r="M47" s="54">
        <f t="shared" si="17"/>
        <v>0</v>
      </c>
      <c r="N47" s="52"/>
      <c r="O47" s="53">
        <f>ROUND(H47*N47,2)</f>
        <v>0</v>
      </c>
      <c r="P47" s="51">
        <f t="shared" si="15"/>
        <v>0</v>
      </c>
      <c r="Q47" s="125">
        <f t="shared" si="16"/>
        <v>0</v>
      </c>
      <c r="S47" s="55"/>
    </row>
    <row r="48" spans="1:22" x14ac:dyDescent="0.25">
      <c r="A48" s="41"/>
      <c r="B48" s="83" t="s">
        <v>48</v>
      </c>
      <c r="C48" s="80"/>
      <c r="D48" s="72"/>
      <c r="E48" s="154"/>
      <c r="F48" s="154"/>
      <c r="G48" s="171">
        <v>4.0164999999999997</v>
      </c>
      <c r="H48" s="51">
        <v>17697</v>
      </c>
      <c r="I48" s="51">
        <f t="shared" si="13"/>
        <v>71080.000499999995</v>
      </c>
      <c r="J48" s="52">
        <v>0</v>
      </c>
      <c r="K48" s="53">
        <f t="shared" si="14"/>
        <v>0</v>
      </c>
      <c r="L48" s="52">
        <v>0.1</v>
      </c>
      <c r="M48" s="54">
        <f t="shared" si="17"/>
        <v>0</v>
      </c>
      <c r="N48" s="52"/>
      <c r="O48" s="53">
        <v>26014.59</v>
      </c>
      <c r="P48" s="51">
        <f t="shared" si="15"/>
        <v>26014.59</v>
      </c>
      <c r="Q48" s="125">
        <f>P48*12</f>
        <v>312175.08</v>
      </c>
      <c r="S48" s="55"/>
      <c r="V48" s="33">
        <f>2.91*1.23</f>
        <v>3.5792999999999999</v>
      </c>
    </row>
    <row r="49" spans="1:19" ht="13.8" thickBot="1" x14ac:dyDescent="0.3">
      <c r="A49" s="41"/>
      <c r="B49" s="84" t="s">
        <v>49</v>
      </c>
      <c r="C49" s="80"/>
      <c r="D49" s="72"/>
      <c r="E49" s="154"/>
      <c r="F49" s="154"/>
      <c r="G49" s="171">
        <v>4.0164999999999997</v>
      </c>
      <c r="H49" s="51">
        <v>17697</v>
      </c>
      <c r="I49" s="51">
        <f t="shared" si="13"/>
        <v>71080.000499999995</v>
      </c>
      <c r="J49" s="52">
        <v>0</v>
      </c>
      <c r="K49" s="53">
        <f t="shared" si="14"/>
        <v>0</v>
      </c>
      <c r="L49" s="52">
        <v>0.1</v>
      </c>
      <c r="M49" s="54">
        <f t="shared" si="17"/>
        <v>0</v>
      </c>
      <c r="N49" s="52"/>
      <c r="O49" s="53">
        <f t="shared" si="18"/>
        <v>0</v>
      </c>
      <c r="P49" s="51">
        <f t="shared" si="15"/>
        <v>0</v>
      </c>
      <c r="Q49" s="125">
        <f t="shared" si="16"/>
        <v>0</v>
      </c>
      <c r="S49" s="55"/>
    </row>
    <row r="50" spans="1:19" s="75" customFormat="1" ht="13.8" thickBot="1" x14ac:dyDescent="0.3">
      <c r="A50" s="309" t="s">
        <v>50</v>
      </c>
      <c r="B50" s="310"/>
      <c r="C50" s="85"/>
      <c r="D50" s="85"/>
      <c r="E50" s="86"/>
      <c r="F50" s="87">
        <f>SUM(F41:F49)</f>
        <v>0</v>
      </c>
      <c r="G50" s="88"/>
      <c r="H50" s="87"/>
      <c r="I50" s="87">
        <f>SUM(I42:I49)</f>
        <v>575568.37949999992</v>
      </c>
      <c r="J50" s="87"/>
      <c r="K50" s="87">
        <f>SUM(K41:K49)</f>
        <v>0</v>
      </c>
      <c r="L50" s="87"/>
      <c r="M50" s="87">
        <f>SUM(M41:M49)</f>
        <v>0</v>
      </c>
      <c r="N50" s="89"/>
      <c r="O50" s="87">
        <f>SUM(O41:O49)</f>
        <v>26014.59</v>
      </c>
      <c r="P50" s="87">
        <f>SUM(P41:P49)</f>
        <v>26014.59</v>
      </c>
      <c r="Q50" s="128">
        <f>SUM(Q41:Q49)</f>
        <v>312175.08</v>
      </c>
      <c r="R50" s="131" t="e">
        <f>P50-#REF!</f>
        <v>#REF!</v>
      </c>
      <c r="S50" s="66" t="e">
        <f>IF(P50&lt;&gt;#REF!,FALSE,0)</f>
        <v>#REF!</v>
      </c>
    </row>
    <row r="51" spans="1:19" s="75" customFormat="1" ht="13.8" thickBot="1" x14ac:dyDescent="0.3">
      <c r="A51" s="311" t="s">
        <v>76</v>
      </c>
      <c r="B51" s="312"/>
      <c r="C51" s="157"/>
      <c r="D51" s="157"/>
      <c r="E51" s="90"/>
      <c r="F51" s="91">
        <f>F27+F40+F50</f>
        <v>15</v>
      </c>
      <c r="G51" s="90"/>
      <c r="H51" s="90"/>
      <c r="I51" s="102">
        <f>I50+I40+I27</f>
        <v>2758829.8998944997</v>
      </c>
      <c r="J51" s="90"/>
      <c r="K51" s="90"/>
      <c r="L51" s="90"/>
      <c r="M51" s="91">
        <f>M50+M40+M27</f>
        <v>198718.07</v>
      </c>
      <c r="N51" s="92">
        <f>N27+N40+N50</f>
        <v>0</v>
      </c>
      <c r="O51" s="91">
        <f>O50+O40+O27</f>
        <v>342038.77</v>
      </c>
      <c r="P51" s="91">
        <f>P27+P40+P50</f>
        <v>2527937.5</v>
      </c>
      <c r="Q51" s="129">
        <f>Q27+Q40+Q50</f>
        <v>29612081.519999996</v>
      </c>
    </row>
    <row r="52" spans="1:19" x14ac:dyDescent="0.25">
      <c r="R52" s="94" t="s">
        <v>77</v>
      </c>
      <c r="S52" s="94" t="s">
        <v>78</v>
      </c>
    </row>
    <row r="53" spans="1:19" x14ac:dyDescent="0.25">
      <c r="B53" s="34" t="s">
        <v>25</v>
      </c>
      <c r="C53" s="34"/>
      <c r="D53" s="34"/>
      <c r="E53" s="155"/>
      <c r="F53" s="155"/>
      <c r="G53" s="155"/>
      <c r="H53" s="95"/>
      <c r="I53" s="313" t="s">
        <v>89</v>
      </c>
      <c r="J53" s="313"/>
      <c r="K53" s="313"/>
      <c r="L53" s="313"/>
      <c r="M53" s="313"/>
      <c r="N53" s="313"/>
      <c r="O53" s="313"/>
      <c r="P53" s="96"/>
      <c r="R53" s="97" t="e">
        <f>#REF!</f>
        <v>#REF!</v>
      </c>
      <c r="S53" s="97" t="e">
        <f>#REF!</f>
        <v>#REF!</v>
      </c>
    </row>
    <row r="54" spans="1:19" x14ac:dyDescent="0.25">
      <c r="F54" s="158" t="s">
        <v>52</v>
      </c>
      <c r="I54" s="314" t="s">
        <v>53</v>
      </c>
      <c r="J54" s="314"/>
      <c r="K54" s="314"/>
      <c r="L54" s="314"/>
      <c r="M54" s="314"/>
      <c r="N54" s="314"/>
      <c r="O54" s="314"/>
      <c r="P54" s="96"/>
      <c r="R54" s="39"/>
      <c r="S54" s="39"/>
    </row>
    <row r="55" spans="1:19" x14ac:dyDescent="0.25">
      <c r="N55" s="98"/>
      <c r="P55" s="96"/>
      <c r="Q55" s="55"/>
    </row>
    <row r="56" spans="1:19" x14ac:dyDescent="0.25">
      <c r="P56" s="96"/>
      <c r="R56" s="94" t="s">
        <v>79</v>
      </c>
      <c r="S56" s="94" t="s">
        <v>80</v>
      </c>
    </row>
    <row r="57" spans="1:19" x14ac:dyDescent="0.25">
      <c r="N57" s="98"/>
      <c r="R57" s="97">
        <f>F51</f>
        <v>15</v>
      </c>
      <c r="S57" s="97">
        <f>P51</f>
        <v>2527937.5</v>
      </c>
    </row>
    <row r="58" spans="1:19" s="99" customFormat="1" x14ac:dyDescent="0.25">
      <c r="B58" s="305"/>
      <c r="C58" s="305"/>
      <c r="D58" s="305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</row>
    <row r="59" spans="1:19" x14ac:dyDescent="0.25">
      <c r="R59" s="94" t="s">
        <v>81</v>
      </c>
      <c r="S59" s="94" t="s">
        <v>81</v>
      </c>
    </row>
    <row r="60" spans="1:19" s="99" customFormat="1" x14ac:dyDescent="0.25">
      <c r="B60" s="305"/>
      <c r="C60" s="305"/>
      <c r="D60" s="305"/>
      <c r="E60" s="306"/>
      <c r="F60" s="306"/>
      <c r="G60" s="306"/>
      <c r="H60" s="306"/>
      <c r="I60" s="306"/>
      <c r="J60" s="306"/>
      <c r="K60" s="306"/>
      <c r="L60" s="306"/>
      <c r="M60" s="306"/>
      <c r="N60" s="100"/>
      <c r="O60" s="100"/>
      <c r="P60" s="100"/>
      <c r="R60" s="101" t="e">
        <f>R53-R57</f>
        <v>#REF!</v>
      </c>
      <c r="S60" s="101" t="e">
        <f>S53-S57</f>
        <v>#REF!</v>
      </c>
    </row>
    <row r="62" spans="1:19" x14ac:dyDescent="0.25">
      <c r="M62" s="96"/>
    </row>
  </sheetData>
  <mergeCells count="41">
    <mergeCell ref="G5:Q5"/>
    <mergeCell ref="G1:Q1"/>
    <mergeCell ref="B2:E2"/>
    <mergeCell ref="G2:Q2"/>
    <mergeCell ref="G3:N3"/>
    <mergeCell ref="I4:Q4"/>
    <mergeCell ref="F6:Q6"/>
    <mergeCell ref="G7:Q7"/>
    <mergeCell ref="B9:Q9"/>
    <mergeCell ref="A10:Q10"/>
    <mergeCell ref="A11:Q11"/>
    <mergeCell ref="U12:AA12"/>
    <mergeCell ref="S13:T13"/>
    <mergeCell ref="U13:AA13"/>
    <mergeCell ref="A12:Q12"/>
    <mergeCell ref="Q14:Q15"/>
    <mergeCell ref="U14:AA14"/>
    <mergeCell ref="S15:AA15"/>
    <mergeCell ref="H14:H15"/>
    <mergeCell ref="I14:I15"/>
    <mergeCell ref="J14:K14"/>
    <mergeCell ref="L14:M14"/>
    <mergeCell ref="A14:A15"/>
    <mergeCell ref="B14:B15"/>
    <mergeCell ref="C14:C15"/>
    <mergeCell ref="D14:D15"/>
    <mergeCell ref="E14:E15"/>
    <mergeCell ref="F14:F15"/>
    <mergeCell ref="G14:G15"/>
    <mergeCell ref="R16:AA16"/>
    <mergeCell ref="N14:O14"/>
    <mergeCell ref="P14:P15"/>
    <mergeCell ref="S17:AA17"/>
    <mergeCell ref="B60:M60"/>
    <mergeCell ref="A40:B40"/>
    <mergeCell ref="A50:B50"/>
    <mergeCell ref="A51:B51"/>
    <mergeCell ref="I53:O53"/>
    <mergeCell ref="I54:O54"/>
    <mergeCell ref="B58:Q58"/>
    <mergeCell ref="A27:B27"/>
  </mergeCells>
  <pageMargins left="0.31496062992125984" right="0.31496062992125984" top="0.74803149606299213" bottom="0.74803149606299213" header="0.31496062992125984" footer="0.31496062992125984"/>
  <pageSetup paperSize="9" scale="6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на 1 января 2023 общ.</vt:lpstr>
      <vt:lpstr>штатное расписание на 01.23</vt:lpstr>
      <vt:lpstr>'на 1 января 2023 общ.'!Область_печати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Бухгалтер</cp:lastModifiedBy>
  <cp:lastPrinted>2023-01-26T03:37:06Z</cp:lastPrinted>
  <dcterms:created xsi:type="dcterms:W3CDTF">2018-11-26T05:29:41Z</dcterms:created>
  <dcterms:modified xsi:type="dcterms:W3CDTF">2023-01-26T03:37:43Z</dcterms:modified>
</cp:coreProperties>
</file>